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445" windowHeight="6795" activeTab="0"/>
  </bookViews>
  <sheets>
    <sheet name="Label Template" sheetId="1" r:id="rId1"/>
    <sheet name="BAG LABELS" sheetId="2" r:id="rId2"/>
    <sheet name="Calculator" sheetId="3" r:id="rId3"/>
  </sheets>
  <definedNames>
    <definedName name="_xlnm.Print_Area" localSheetId="1">'BAG LABELS'!$A$2:$K$60</definedName>
    <definedName name="_xlnm.Print_Area" localSheetId="0">'Label Template'!$A$38:$O$82</definedName>
  </definedNames>
  <calcPr fullCalcOnLoad="1"/>
</workbook>
</file>

<file path=xl/comments3.xml><?xml version="1.0" encoding="utf-8"?>
<comments xmlns="http://schemas.openxmlformats.org/spreadsheetml/2006/main">
  <authors>
    <author>dmomcilo</author>
  </authors>
  <commentList>
    <comment ref="C8" authorId="0">
      <text>
        <r>
          <rPr>
            <b/>
            <sz val="8"/>
            <rFont val="Tahoma"/>
            <family val="2"/>
          </rPr>
          <t>Check 21 CFR 558 for any BW limitations that may be associated with the use of a particular drug.</t>
        </r>
        <r>
          <rPr>
            <sz val="8"/>
            <rFont val="Tahoma"/>
            <family val="2"/>
          </rPr>
          <t xml:space="preserve">
</t>
        </r>
      </text>
    </comment>
  </commentList>
</comments>
</file>

<file path=xl/sharedStrings.xml><?xml version="1.0" encoding="utf-8"?>
<sst xmlns="http://schemas.openxmlformats.org/spreadsheetml/2006/main" count="264" uniqueCount="91">
  <si>
    <t>Batch size (pounds)</t>
  </si>
  <si>
    <t>Invoice number</t>
  </si>
  <si>
    <t>grams/ton</t>
  </si>
  <si>
    <t>ACTIVE DRUG INGREDIENT</t>
  </si>
  <si>
    <t>(enter 0 if none added)</t>
  </si>
  <si>
    <t>Label Revision Date:</t>
  </si>
  <si>
    <t>Invoice #</t>
  </si>
  <si>
    <t>MANUFACTURED BY:</t>
  </si>
  <si>
    <t>Customer Formula Code or Number (if any)</t>
  </si>
  <si>
    <t>Invoice Date</t>
  </si>
  <si>
    <t>PRECAUTIONARY STATEMENTS</t>
  </si>
  <si>
    <t>Manufactured by:(enter name+city+state+zip)</t>
  </si>
  <si>
    <t>FOR INVOICE</t>
  </si>
  <si>
    <t>DATED</t>
  </si>
  <si>
    <t>USE DIRECTIONS</t>
  </si>
  <si>
    <t>CATTLE FEED</t>
  </si>
  <si>
    <t>MEDICATED</t>
  </si>
  <si>
    <t>revision</t>
  </si>
  <si>
    <t>CUSTOMER-FORMULA MEDICATED LABEL ATTACHMENT</t>
  </si>
  <si>
    <t>Net Weight on Bag and/or Invoice</t>
  </si>
  <si>
    <t>(Avery Template 5960)</t>
  </si>
  <si>
    <t>MEDICATED (SEE LABEL)</t>
  </si>
  <si>
    <t>Name</t>
  </si>
  <si>
    <t>Date</t>
  </si>
  <si>
    <t>BLUE BIRD FEED MILL, ANY CITY, ANY STATE 55555</t>
  </si>
  <si>
    <t xml:space="preserve">STATEMENT OF PURPOSE </t>
  </si>
  <si>
    <t>none</t>
  </si>
  <si>
    <t>a</t>
  </si>
  <si>
    <t>b</t>
  </si>
  <si>
    <t>a1</t>
  </si>
  <si>
    <t>b1</t>
  </si>
  <si>
    <t>Drug intake</t>
  </si>
  <si>
    <t>Feed intake</t>
  </si>
  <si>
    <t xml:space="preserve">mg/ </t>
  </si>
  <si>
    <t xml:space="preserve">22.7 mg/ </t>
  </si>
  <si>
    <t xml:space="preserve">Drug concentration in feed </t>
  </si>
  <si>
    <t>BW</t>
  </si>
  <si>
    <t>1lb BW</t>
  </si>
  <si>
    <t>100 lb BW</t>
  </si>
  <si>
    <t>DMI</t>
  </si>
  <si>
    <t>As fed</t>
  </si>
  <si>
    <t>DM %</t>
  </si>
  <si>
    <t>g/ton</t>
  </si>
  <si>
    <t>lb</t>
  </si>
  <si>
    <t>% BW</t>
  </si>
  <si>
    <t xml:space="preserve"> </t>
  </si>
  <si>
    <t>SUPPLEMENT FEED CONTAINING THE DRUGS CHLORTETRACYCLINE AND LASALOCID</t>
  </si>
  <si>
    <t>Lasalocid………………………………………….………………………</t>
  </si>
  <si>
    <t>mg/pound</t>
  </si>
  <si>
    <r>
      <t>Important</t>
    </r>
    <r>
      <rPr>
        <sz val="8"/>
        <rFont val="Arial"/>
        <family val="2"/>
      </rPr>
      <t>: The lasalocid must be contained in at least 1 pound of feed. If the feeding rate</t>
    </r>
  </si>
  <si>
    <t xml:space="preserve">  falls less than 1pound, mix with additional nonmedicated feed so that the drug is contained </t>
  </si>
  <si>
    <t xml:space="preserve">  in at least one pound of feed.  </t>
  </si>
  <si>
    <t>Pounds of CTC drug source added</t>
  </si>
  <si>
    <t>CTC Drug Product Name</t>
  </si>
  <si>
    <t>Pounds of lasalocid drug source added</t>
  </si>
  <si>
    <t>Lasalocid Drug Product Name</t>
  </si>
  <si>
    <r>
      <t xml:space="preserve">Lasalocid Drug concentration </t>
    </r>
    <r>
      <rPr>
        <b/>
        <sz val="9"/>
        <rFont val="Arial"/>
        <family val="2"/>
      </rPr>
      <t>(g/ton) see note</t>
    </r>
  </si>
  <si>
    <t>Aureomycin 50</t>
  </si>
  <si>
    <t>If added, 2nd lasalocid Drug Source added</t>
  </si>
  <si>
    <r>
      <t>If added, 2nd lasalocid drug source conc.</t>
    </r>
    <r>
      <rPr>
        <b/>
        <sz val="9"/>
        <rFont val="Arial"/>
        <family val="2"/>
      </rPr>
      <t>(g/ton)</t>
    </r>
  </si>
  <si>
    <t xml:space="preserve">500 to 4000 g/ton chlortetracycline is allowed </t>
  </si>
  <si>
    <t>30 to 600 g/ton lasalocid is allowed</t>
  </si>
  <si>
    <t>CHECK DRUG CONCENTRATIONS OF FORMULA WITH FDA APPROVED LEVELS</t>
  </si>
  <si>
    <t>Chlortetracycline Concentration of formula(g/ton) =</t>
  </si>
  <si>
    <t>Lasalocid Concentration of formula (g/ton) =</t>
  </si>
  <si>
    <t>CHECK LASALOCID DOSAGE WITH FDA APPROVED LEVEL (60 to 300 milligrams/head/day allowed)</t>
  </si>
  <si>
    <t>Cattle weight(s) feed being fed to:</t>
  </si>
  <si>
    <t>400-600</t>
  </si>
  <si>
    <t>DATA ENTRY</t>
  </si>
  <si>
    <r>
      <t>NOTE</t>
    </r>
    <r>
      <rPr>
        <sz val="9"/>
        <rFont val="Arial"/>
        <family val="2"/>
      </rPr>
      <t>: If drug source is in grams per pound (g/lb), convert to grams per ton by multiplying by 2000.</t>
    </r>
  </si>
  <si>
    <t>CALCULATOR:</t>
  </si>
  <si>
    <t>Enter g/lb level of drug</t>
  </si>
  <si>
    <t>equals</t>
  </si>
  <si>
    <t>grams per ton (g/ton)</t>
  </si>
  <si>
    <t>Blue Bird B600</t>
  </si>
  <si>
    <t>60 to 300 milligrams</t>
  </si>
  <si>
    <t>is allowed</t>
  </si>
  <si>
    <t>This label is for Aureomycin (chlortetracycline) levels for feeding for 5 days only!!!!!</t>
  </si>
  <si>
    <t xml:space="preserve">pounds of this supplement will medicate 100 pounds of body weight. </t>
  </si>
  <si>
    <t xml:space="preserve">        Allowable Lasalocid dosage is  60 mg to 300 mg per head per day. </t>
  </si>
  <si>
    <r>
      <t xml:space="preserve">CTC Drug source concentration </t>
    </r>
    <r>
      <rPr>
        <b/>
        <sz val="9"/>
        <rFont val="Arial"/>
        <family val="2"/>
      </rPr>
      <t>(g/ton) see note</t>
    </r>
  </si>
  <si>
    <t>SONY DAIRY HEIFER GROWER</t>
  </si>
  <si>
    <t>Sony DHG 11-2016</t>
  </si>
  <si>
    <t>VFD Expiration Date</t>
  </si>
  <si>
    <r>
      <t xml:space="preserve">For treatment of bacterial enteritis caused by </t>
    </r>
    <r>
      <rPr>
        <i/>
        <sz val="9"/>
        <rFont val="Arial"/>
        <family val="2"/>
      </rPr>
      <t>Escherichia coli</t>
    </r>
    <r>
      <rPr>
        <sz val="9"/>
        <rFont val="Arial"/>
        <family val="2"/>
      </rPr>
      <t xml:space="preserve"> and bacterial pneumonia caused by </t>
    </r>
    <r>
      <rPr>
        <i/>
        <sz val="9"/>
        <rFont val="Arial"/>
        <family val="2"/>
      </rPr>
      <t xml:space="preserve"> Pasteurella multocida</t>
    </r>
    <r>
      <rPr>
        <sz val="9"/>
        <rFont val="Arial"/>
        <family val="2"/>
      </rPr>
      <t xml:space="preserve"> organisms susceptible to chlortetracycline, and for increased rate of gain, in pasture cattle (slaughter, stocker, feeder cattle, dairy and beef replacement heifers).</t>
    </r>
  </si>
  <si>
    <r>
      <rPr>
        <sz val="8"/>
        <rFont val="Arial"/>
        <family val="2"/>
      </rPr>
      <t xml:space="preserve">Hand feed continuously for not more than 5 days to provide 10 mg chlortetracycline per pound bodyweight per day and not less than 60 mg nor more than 300 mg lasalocid per head daily </t>
    </r>
    <r>
      <rPr>
        <b/>
        <u val="single"/>
        <sz val="8"/>
        <rFont val="Arial"/>
        <family val="2"/>
      </rPr>
      <t>in at least 1 lb. of feed.</t>
    </r>
    <r>
      <rPr>
        <sz val="8"/>
        <rFont val="Arial"/>
        <family val="2"/>
      </rPr>
      <t xml:space="preserve"> Intakes of lasalocid in excess of 200 mg per head per day have not been show to be more effective than 200 mg per head per day.</t>
    </r>
  </si>
  <si>
    <t>Customer Name &amp; cattle class(i.e. dairy calf grower etc.)</t>
  </si>
  <si>
    <t>Pounds of 2nd lasalocid drug source added</t>
  </si>
  <si>
    <t>Chlortetracycline (as chlortetracycline calcium complex)</t>
  </si>
  <si>
    <r>
      <rPr>
        <b/>
        <sz val="8"/>
        <rFont val="Arial"/>
        <family val="2"/>
      </rPr>
      <t>CAUTION:</t>
    </r>
    <r>
      <rPr>
        <sz val="8"/>
        <rFont val="Arial"/>
        <family val="2"/>
      </rPr>
      <t xml:space="preserve"> Federal law restricts medicated feed containing this VFD drug to use by or on the order of a licensed veterinarian.</t>
    </r>
  </si>
  <si>
    <r>
      <t>WARNING:</t>
    </r>
    <r>
      <rPr>
        <sz val="8"/>
        <rFont val="Arial"/>
        <family val="2"/>
      </rPr>
      <t xml:space="preserve"> A withdrawal period has not been established for this product in pre-ruminating calves. Do not use in calves to be processed for veal. 
</t>
    </r>
    <r>
      <rPr>
        <b/>
        <sz val="8"/>
        <rFont val="Arial"/>
        <family val="2"/>
      </rPr>
      <t>CAUTION:</t>
    </r>
    <r>
      <rPr>
        <sz val="8"/>
        <rFont val="Arial"/>
        <family val="2"/>
      </rPr>
      <t xml:space="preserve"> The safety of lasalocid for use in unapproved species has not been established. Do not allow horses or other equines access to feeds containing lasalocid.
</t>
    </r>
    <r>
      <rPr>
        <b/>
        <sz val="8"/>
        <rFont val="Arial"/>
        <family val="2"/>
      </rPr>
      <t>LIMITATIONS:</t>
    </r>
    <r>
      <rPr>
        <sz val="8"/>
        <rFont val="Arial"/>
        <family val="2"/>
      </rPr>
      <t xml:space="preserve"> FDA approval provides only for the use of chlortetracycline products manufactured by Zoetis (NADA Sponsor No. 054771).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</si>
</sst>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s>
  <fonts count="60">
    <font>
      <sz val="10"/>
      <name val="Arial"/>
      <family val="0"/>
    </font>
    <font>
      <sz val="7"/>
      <name val="Arial"/>
      <family val="2"/>
    </font>
    <font>
      <sz val="9"/>
      <name val="Arial"/>
      <family val="2"/>
    </font>
    <font>
      <sz val="6"/>
      <name val="Arial"/>
      <family val="2"/>
    </font>
    <font>
      <b/>
      <sz val="9"/>
      <name val="Arial"/>
      <family val="2"/>
    </font>
    <font>
      <sz val="8"/>
      <name val="Arial"/>
      <family val="2"/>
    </font>
    <font>
      <b/>
      <sz val="8"/>
      <name val="Arial"/>
      <family val="2"/>
    </font>
    <font>
      <b/>
      <u val="single"/>
      <sz val="8"/>
      <name val="Arial"/>
      <family val="2"/>
    </font>
    <font>
      <b/>
      <sz val="10"/>
      <name val="Arial"/>
      <family val="2"/>
    </font>
    <font>
      <b/>
      <sz val="10"/>
      <color indexed="10"/>
      <name val="Arial"/>
      <family val="2"/>
    </font>
    <font>
      <b/>
      <sz val="8"/>
      <name val="Tahoma"/>
      <family val="2"/>
    </font>
    <font>
      <sz val="8"/>
      <name val="Tahoma"/>
      <family val="2"/>
    </font>
    <font>
      <i/>
      <sz val="9"/>
      <name val="Arial"/>
      <family val="2"/>
    </font>
    <font>
      <b/>
      <i/>
      <sz val="8"/>
      <name val="Arial"/>
      <family val="2"/>
    </font>
    <font>
      <sz val="11"/>
      <color indexed="8"/>
      <name val="Candara"/>
      <family val="2"/>
    </font>
    <font>
      <sz val="11"/>
      <color indexed="9"/>
      <name val="Candara"/>
      <family val="2"/>
    </font>
    <font>
      <sz val="11"/>
      <color indexed="20"/>
      <name val="Candara"/>
      <family val="2"/>
    </font>
    <font>
      <b/>
      <sz val="11"/>
      <color indexed="52"/>
      <name val="Candara"/>
      <family val="2"/>
    </font>
    <font>
      <b/>
      <sz val="11"/>
      <color indexed="9"/>
      <name val="Candara"/>
      <family val="2"/>
    </font>
    <font>
      <i/>
      <sz val="11"/>
      <color indexed="23"/>
      <name val="Candara"/>
      <family val="2"/>
    </font>
    <font>
      <sz val="11"/>
      <color indexed="17"/>
      <name val="Candara"/>
      <family val="2"/>
    </font>
    <font>
      <b/>
      <sz val="15"/>
      <color indexed="54"/>
      <name val="Candara"/>
      <family val="2"/>
    </font>
    <font>
      <b/>
      <sz val="13"/>
      <color indexed="54"/>
      <name val="Candara"/>
      <family val="2"/>
    </font>
    <font>
      <b/>
      <sz val="11"/>
      <color indexed="54"/>
      <name val="Candara"/>
      <family val="2"/>
    </font>
    <font>
      <sz val="11"/>
      <color indexed="62"/>
      <name val="Candara"/>
      <family val="2"/>
    </font>
    <font>
      <sz val="11"/>
      <color indexed="52"/>
      <name val="Candara"/>
      <family val="2"/>
    </font>
    <font>
      <sz val="11"/>
      <color indexed="60"/>
      <name val="Candara"/>
      <family val="2"/>
    </font>
    <font>
      <b/>
      <sz val="11"/>
      <color indexed="63"/>
      <name val="Candara"/>
      <family val="2"/>
    </font>
    <font>
      <sz val="18"/>
      <color indexed="54"/>
      <name val="Calibri Light"/>
      <family val="2"/>
    </font>
    <font>
      <b/>
      <sz val="11"/>
      <color indexed="8"/>
      <name val="Candara"/>
      <family val="2"/>
    </font>
    <font>
      <sz val="11"/>
      <color indexed="10"/>
      <name val="Candara"/>
      <family val="2"/>
    </font>
    <font>
      <b/>
      <sz val="12"/>
      <color indexed="10"/>
      <name val="Arial"/>
      <family val="2"/>
    </font>
    <font>
      <b/>
      <i/>
      <sz val="9"/>
      <color indexed="10"/>
      <name val="Arial"/>
      <family val="2"/>
    </font>
    <font>
      <sz val="9"/>
      <color indexed="10"/>
      <name val="Arial"/>
      <family val="2"/>
    </font>
    <font>
      <b/>
      <i/>
      <sz val="10"/>
      <color indexed="10"/>
      <name val="Arial"/>
      <family val="2"/>
    </font>
    <font>
      <b/>
      <sz val="10"/>
      <color indexed="8"/>
      <name val="Arial"/>
      <family val="0"/>
    </font>
    <font>
      <b/>
      <u val="single"/>
      <sz val="10"/>
      <color indexed="8"/>
      <name val="Arial"/>
      <family val="0"/>
    </font>
    <font>
      <sz val="10"/>
      <color indexed="8"/>
      <name val="Arial"/>
      <family val="0"/>
    </font>
    <font>
      <u val="single"/>
      <sz val="10"/>
      <color indexed="8"/>
      <name val="Arial"/>
      <family val="0"/>
    </font>
    <font>
      <sz val="11"/>
      <color theme="1"/>
      <name val="Candara"/>
      <family val="2"/>
    </font>
    <font>
      <sz val="11"/>
      <color theme="0"/>
      <name val="Candara"/>
      <family val="2"/>
    </font>
    <font>
      <sz val="11"/>
      <color rgb="FF9C0006"/>
      <name val="Candara"/>
      <family val="2"/>
    </font>
    <font>
      <b/>
      <sz val="11"/>
      <color rgb="FFFA7D00"/>
      <name val="Candara"/>
      <family val="2"/>
    </font>
    <font>
      <b/>
      <sz val="11"/>
      <color theme="0"/>
      <name val="Candara"/>
      <family val="2"/>
    </font>
    <font>
      <i/>
      <sz val="11"/>
      <color rgb="FF7F7F7F"/>
      <name val="Candara"/>
      <family val="2"/>
    </font>
    <font>
      <sz val="11"/>
      <color rgb="FF006100"/>
      <name val="Candara"/>
      <family val="2"/>
    </font>
    <font>
      <b/>
      <sz val="15"/>
      <color theme="3"/>
      <name val="Candara"/>
      <family val="2"/>
    </font>
    <font>
      <b/>
      <sz val="13"/>
      <color theme="3"/>
      <name val="Candara"/>
      <family val="2"/>
    </font>
    <font>
      <b/>
      <sz val="11"/>
      <color theme="3"/>
      <name val="Candara"/>
      <family val="2"/>
    </font>
    <font>
      <sz val="11"/>
      <color rgb="FF3F3F76"/>
      <name val="Candara"/>
      <family val="2"/>
    </font>
    <font>
      <sz val="11"/>
      <color rgb="FFFA7D00"/>
      <name val="Candara"/>
      <family val="2"/>
    </font>
    <font>
      <sz val="11"/>
      <color rgb="FF9C6500"/>
      <name val="Candara"/>
      <family val="2"/>
    </font>
    <font>
      <b/>
      <sz val="11"/>
      <color rgb="FF3F3F3F"/>
      <name val="Candara"/>
      <family val="2"/>
    </font>
    <font>
      <sz val="18"/>
      <color theme="3"/>
      <name val="Calibri Light"/>
      <family val="2"/>
    </font>
    <font>
      <b/>
      <sz val="11"/>
      <color theme="1"/>
      <name val="Candara"/>
      <family val="2"/>
    </font>
    <font>
      <sz val="11"/>
      <color rgb="FFFF0000"/>
      <name val="Candara"/>
      <family val="2"/>
    </font>
    <font>
      <b/>
      <sz val="12"/>
      <color rgb="FFFF0000"/>
      <name val="Arial"/>
      <family val="2"/>
    </font>
    <font>
      <b/>
      <i/>
      <sz val="9"/>
      <color rgb="FFFF0000"/>
      <name val="Arial"/>
      <family val="2"/>
    </font>
    <font>
      <sz val="9"/>
      <color rgb="FFFF0000"/>
      <name val="Arial"/>
      <family val="2"/>
    </font>
    <font>
      <b/>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0">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xf>
    <xf numFmtId="0" fontId="5" fillId="0" borderId="0" xfId="0" applyFont="1" applyBorder="1" applyAlignment="1">
      <alignment horizontal="center"/>
    </xf>
    <xf numFmtId="0" fontId="5" fillId="0" borderId="10"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171" fontId="5" fillId="0" borderId="0" xfId="0" applyNumberFormat="1" applyFont="1" applyBorder="1" applyAlignment="1">
      <alignment horizontal="center"/>
    </xf>
    <xf numFmtId="0" fontId="5" fillId="0" borderId="11" xfId="0" applyFont="1" applyBorder="1" applyAlignment="1">
      <alignment/>
    </xf>
    <xf numFmtId="0" fontId="5" fillId="0" borderId="0" xfId="0" applyFont="1" applyBorder="1" applyAlignment="1">
      <alignment horizontal="left"/>
    </xf>
    <xf numFmtId="14" fontId="5" fillId="0" borderId="0" xfId="0" applyNumberFormat="1" applyFont="1" applyBorder="1" applyAlignment="1">
      <alignment horizontal="left"/>
    </xf>
    <xf numFmtId="0" fontId="5" fillId="0" borderId="10" xfId="0" applyFont="1" applyBorder="1" applyAlignment="1">
      <alignment horizontal="right"/>
    </xf>
    <xf numFmtId="0" fontId="5" fillId="0" borderId="10" xfId="0" applyFont="1" applyBorder="1" applyAlignment="1">
      <alignment horizontal="left"/>
    </xf>
    <xf numFmtId="0" fontId="6" fillId="0" borderId="0" xfId="0" applyFont="1" applyBorder="1" applyAlignment="1">
      <alignment horizontal="center"/>
    </xf>
    <xf numFmtId="0" fontId="6" fillId="0" borderId="10" xfId="0" applyFont="1" applyBorder="1" applyAlignment="1">
      <alignment/>
    </xf>
    <xf numFmtId="2" fontId="5" fillId="0" borderId="0" xfId="0" applyNumberFormat="1" applyFont="1" applyBorder="1" applyAlignment="1">
      <alignment horizontal="right"/>
    </xf>
    <xf numFmtId="0" fontId="5" fillId="0" borderId="12" xfId="0" applyFont="1" applyBorder="1" applyAlignment="1">
      <alignment horizontal="center"/>
    </xf>
    <xf numFmtId="0" fontId="5" fillId="0" borderId="13" xfId="0" applyFont="1" applyBorder="1" applyAlignment="1">
      <alignment/>
    </xf>
    <xf numFmtId="0" fontId="5" fillId="0" borderId="14" xfId="0" applyFont="1" applyBorder="1" applyAlignment="1">
      <alignment/>
    </xf>
    <xf numFmtId="0" fontId="5" fillId="0" borderId="14" xfId="0" applyFont="1" applyBorder="1" applyAlignment="1">
      <alignment horizontal="right"/>
    </xf>
    <xf numFmtId="171" fontId="5" fillId="0" borderId="15" xfId="0" applyNumberFormat="1" applyFont="1" applyBorder="1" applyAlignment="1">
      <alignment horizontal="left"/>
    </xf>
    <xf numFmtId="0" fontId="2" fillId="0" borderId="0" xfId="0" applyFont="1" applyBorder="1" applyAlignment="1">
      <alignment/>
    </xf>
    <xf numFmtId="0" fontId="4"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horizontal="center"/>
    </xf>
    <xf numFmtId="2" fontId="7" fillId="0" borderId="0" xfId="0" applyNumberFormat="1" applyFont="1" applyBorder="1" applyAlignment="1">
      <alignment horizontal="center"/>
    </xf>
    <xf numFmtId="0" fontId="0" fillId="0" borderId="0" xfId="0" applyFill="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0" borderId="18" xfId="0" applyBorder="1" applyAlignment="1">
      <alignment/>
    </xf>
    <xf numFmtId="0" fontId="8" fillId="0" borderId="19" xfId="0" applyFont="1" applyBorder="1" applyAlignment="1">
      <alignment/>
    </xf>
    <xf numFmtId="0" fontId="8" fillId="0" borderId="0" xfId="0" applyFont="1" applyBorder="1" applyAlignment="1">
      <alignment/>
    </xf>
    <xf numFmtId="0" fontId="9" fillId="33" borderId="0" xfId="0" applyFont="1" applyFill="1" applyBorder="1" applyAlignment="1">
      <alignment horizontal="center"/>
    </xf>
    <xf numFmtId="0" fontId="9" fillId="0" borderId="0" xfId="0" applyFont="1" applyFill="1" applyBorder="1" applyAlignment="1">
      <alignment horizontal="center"/>
    </xf>
    <xf numFmtId="0" fontId="9" fillId="34" borderId="0" xfId="0" applyFont="1" applyFill="1" applyBorder="1" applyAlignment="1">
      <alignment horizontal="center"/>
    </xf>
    <xf numFmtId="0" fontId="9" fillId="0" borderId="0" xfId="0" applyFont="1" applyBorder="1" applyAlignment="1">
      <alignment horizontal="center"/>
    </xf>
    <xf numFmtId="0" fontId="8" fillId="0" borderId="20" xfId="0" applyFont="1" applyBorder="1" applyAlignment="1">
      <alignment/>
    </xf>
    <xf numFmtId="0" fontId="8" fillId="0" borderId="0" xfId="0" applyFont="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xf>
    <xf numFmtId="0" fontId="8" fillId="35" borderId="12"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33" borderId="0" xfId="0" applyFont="1" applyFill="1" applyBorder="1" applyAlignment="1">
      <alignment horizontal="center"/>
    </xf>
    <xf numFmtId="0" fontId="8" fillId="34" borderId="0" xfId="0" applyFont="1" applyFill="1" applyBorder="1" applyAlignment="1">
      <alignment horizontal="center"/>
    </xf>
    <xf numFmtId="170" fontId="8" fillId="0" borderId="0" xfId="0" applyNumberFormat="1" applyFont="1" applyBorder="1" applyAlignment="1">
      <alignment/>
    </xf>
    <xf numFmtId="1" fontId="8" fillId="33" borderId="0" xfId="0" applyNumberFormat="1" applyFont="1" applyFill="1" applyBorder="1" applyAlignment="1">
      <alignment horizontal="center"/>
    </xf>
    <xf numFmtId="1" fontId="8" fillId="0" borderId="0" xfId="0" applyNumberFormat="1" applyFont="1" applyFill="1" applyBorder="1" applyAlignment="1">
      <alignment horizontal="center"/>
    </xf>
    <xf numFmtId="170" fontId="8" fillId="34" borderId="0" xfId="0" applyNumberFormat="1" applyFont="1" applyFill="1" applyBorder="1" applyAlignment="1">
      <alignment horizontal="center"/>
    </xf>
    <xf numFmtId="0" fontId="8" fillId="33" borderId="0" xfId="0" applyFont="1" applyFill="1" applyBorder="1" applyAlignment="1">
      <alignment/>
    </xf>
    <xf numFmtId="0" fontId="8" fillId="34" borderId="0" xfId="0" applyFont="1" applyFill="1" applyBorder="1" applyAlignment="1">
      <alignment/>
    </xf>
    <xf numFmtId="0" fontId="8" fillId="35" borderId="12" xfId="0" applyFont="1" applyFill="1" applyBorder="1" applyAlignment="1" applyProtection="1">
      <alignment/>
      <protection locked="0"/>
    </xf>
    <xf numFmtId="0" fontId="8" fillId="0" borderId="21" xfId="0" applyFont="1" applyBorder="1" applyAlignment="1">
      <alignment/>
    </xf>
    <xf numFmtId="0" fontId="8" fillId="0" borderId="22" xfId="0" applyFont="1" applyBorder="1" applyAlignment="1">
      <alignment/>
    </xf>
    <xf numFmtId="0" fontId="5" fillId="0" borderId="0" xfId="0" applyFont="1" applyBorder="1" applyAlignment="1">
      <alignment/>
    </xf>
    <xf numFmtId="0" fontId="2" fillId="0" borderId="0" xfId="0" applyFont="1" applyBorder="1" applyAlignment="1">
      <alignment horizontal="left"/>
    </xf>
    <xf numFmtId="0" fontId="8" fillId="0" borderId="22" xfId="0" applyFont="1" applyFill="1" applyBorder="1" applyAlignment="1">
      <alignment/>
    </xf>
    <xf numFmtId="0" fontId="8" fillId="0" borderId="23" xfId="0" applyFont="1" applyBorder="1" applyAlignment="1">
      <alignment/>
    </xf>
    <xf numFmtId="0" fontId="2" fillId="0" borderId="0" xfId="0" applyFont="1" applyBorder="1" applyAlignment="1">
      <alignment horizontal="center"/>
    </xf>
    <xf numFmtId="0" fontId="4" fillId="0" borderId="0" xfId="0" applyFont="1" applyBorder="1" applyAlignment="1">
      <alignment horizontal="center"/>
    </xf>
    <xf numFmtId="0" fontId="5" fillId="0" borderId="10" xfId="0" applyFont="1" applyBorder="1" applyAlignment="1">
      <alignment/>
    </xf>
    <xf numFmtId="2" fontId="0" fillId="36" borderId="12" xfId="0" applyNumberFormat="1" applyFont="1" applyFill="1" applyBorder="1" applyAlignment="1">
      <alignment horizontal="center"/>
    </xf>
    <xf numFmtId="2" fontId="0" fillId="0" borderId="0" xfId="0" applyNumberFormat="1" applyFont="1" applyFill="1" applyBorder="1" applyAlignment="1">
      <alignment horizontal="center"/>
    </xf>
    <xf numFmtId="0" fontId="5" fillId="0" borderId="0" xfId="0" applyFont="1" applyFill="1" applyBorder="1" applyAlignment="1">
      <alignment horizontal="left"/>
    </xf>
    <xf numFmtId="0" fontId="1" fillId="0" borderId="0" xfId="0" applyFont="1" applyBorder="1" applyAlignment="1">
      <alignment horizontal="right"/>
    </xf>
    <xf numFmtId="0" fontId="5" fillId="0" borderId="12" xfId="0" applyFont="1" applyBorder="1" applyAlignment="1">
      <alignment horizontal="center"/>
    </xf>
    <xf numFmtId="0" fontId="1" fillId="0" borderId="0" xfId="0" applyFont="1" applyAlignment="1">
      <alignment/>
    </xf>
    <xf numFmtId="0" fontId="5" fillId="0" borderId="12" xfId="0" applyFont="1" applyFill="1" applyBorder="1" applyAlignment="1">
      <alignment horizontal="center"/>
    </xf>
    <xf numFmtId="0" fontId="0" fillId="0" borderId="0" xfId="0" applyFont="1" applyBorder="1" applyAlignment="1">
      <alignment horizontal="right"/>
    </xf>
    <xf numFmtId="0" fontId="6" fillId="0" borderId="0" xfId="0" applyFont="1" applyBorder="1" applyAlignment="1">
      <alignment horizontal="left"/>
    </xf>
    <xf numFmtId="2" fontId="7" fillId="0" borderId="10" xfId="0" applyNumberFormat="1" applyFont="1" applyBorder="1" applyAlignment="1">
      <alignment horizontal="center"/>
    </xf>
    <xf numFmtId="0" fontId="3" fillId="0" borderId="10" xfId="0" applyFont="1" applyBorder="1" applyAlignment="1">
      <alignment/>
    </xf>
    <xf numFmtId="0" fontId="2" fillId="0" borderId="12" xfId="0" applyFont="1" applyBorder="1" applyAlignment="1">
      <alignment horizontal="center"/>
    </xf>
    <xf numFmtId="0" fontId="0" fillId="0" borderId="0" xfId="0" applyFont="1" applyAlignment="1">
      <alignment/>
    </xf>
    <xf numFmtId="0" fontId="2" fillId="37" borderId="1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Alignment="1">
      <alignment horizontal="center"/>
    </xf>
    <xf numFmtId="0" fontId="5" fillId="0" borderId="11" xfId="0" applyFont="1" applyFill="1" applyBorder="1" applyAlignment="1">
      <alignment horizontal="left"/>
    </xf>
    <xf numFmtId="0" fontId="4" fillId="0" borderId="11" xfId="0" applyFont="1" applyBorder="1" applyAlignment="1">
      <alignment horizontal="center"/>
    </xf>
    <xf numFmtId="0" fontId="0" fillId="0" borderId="0" xfId="0" applyBorder="1" applyAlignment="1">
      <alignment/>
    </xf>
    <xf numFmtId="0" fontId="3" fillId="0" borderId="14" xfId="0" applyFont="1" applyBorder="1" applyAlignment="1">
      <alignment/>
    </xf>
    <xf numFmtId="0" fontId="1" fillId="0" borderId="0" xfId="0" applyFont="1" applyBorder="1" applyAlignment="1">
      <alignment/>
    </xf>
    <xf numFmtId="2" fontId="0" fillId="0" borderId="0" xfId="0" applyNumberFormat="1"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center"/>
    </xf>
    <xf numFmtId="0" fontId="2" fillId="0" borderId="13" xfId="0" applyFont="1" applyBorder="1" applyAlignment="1">
      <alignment horizontal="left"/>
    </xf>
    <xf numFmtId="2" fontId="0" fillId="0" borderId="14" xfId="0" applyNumberFormat="1" applyFont="1" applyFill="1" applyBorder="1" applyAlignment="1">
      <alignment horizontal="center"/>
    </xf>
    <xf numFmtId="171" fontId="2" fillId="0" borderId="12" xfId="0" applyNumberFormat="1" applyFont="1" applyBorder="1" applyAlignment="1">
      <alignment horizontal="left"/>
    </xf>
    <xf numFmtId="0" fontId="4" fillId="0" borderId="0" xfId="0" applyFont="1" applyBorder="1" applyAlignment="1">
      <alignment horizontal="left"/>
    </xf>
    <xf numFmtId="0" fontId="4" fillId="0" borderId="0" xfId="0" applyFont="1" applyAlignment="1">
      <alignment horizontal="right"/>
    </xf>
    <xf numFmtId="0" fontId="2" fillId="0" borderId="0" xfId="0" applyFont="1" applyAlignment="1">
      <alignment/>
    </xf>
    <xf numFmtId="0" fontId="2" fillId="0" borderId="24" xfId="0" applyFont="1" applyBorder="1" applyAlignment="1">
      <alignment/>
    </xf>
    <xf numFmtId="0" fontId="2" fillId="37" borderId="12" xfId="0" applyFont="1" applyFill="1" applyBorder="1" applyAlignment="1" applyProtection="1">
      <alignment horizontal="center"/>
      <protection locked="0"/>
    </xf>
    <xf numFmtId="0" fontId="2" fillId="0" borderId="0" xfId="0" applyFont="1" applyBorder="1" applyAlignment="1">
      <alignment/>
    </xf>
    <xf numFmtId="0" fontId="2" fillId="0" borderId="0" xfId="0" applyFont="1" applyFill="1" applyBorder="1" applyAlignment="1" applyProtection="1">
      <alignment horizontal="center"/>
      <protection locked="0"/>
    </xf>
    <xf numFmtId="0" fontId="6" fillId="0" borderId="0" xfId="0" applyFont="1" applyBorder="1" applyAlignment="1">
      <alignment/>
    </xf>
    <xf numFmtId="0" fontId="2" fillId="0" borderId="10" xfId="0" applyFont="1" applyBorder="1" applyAlignment="1">
      <alignment horizontal="left"/>
    </xf>
    <xf numFmtId="0" fontId="5" fillId="0" borderId="14"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xf>
    <xf numFmtId="0" fontId="3" fillId="0" borderId="11" xfId="0" applyFont="1" applyBorder="1" applyAlignment="1">
      <alignment/>
    </xf>
    <xf numFmtId="0" fontId="3" fillId="0" borderId="15" xfId="0" applyFont="1" applyBorder="1" applyAlignment="1">
      <alignment/>
    </xf>
    <xf numFmtId="0" fontId="4" fillId="37" borderId="12" xfId="0" applyFont="1" applyFill="1" applyBorder="1" applyAlignment="1" applyProtection="1">
      <alignment horizontal="center"/>
      <protection locked="0"/>
    </xf>
    <xf numFmtId="0" fontId="56"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0" fillId="0" borderId="25" xfId="0" applyBorder="1" applyAlignment="1">
      <alignment horizontal="center"/>
    </xf>
    <xf numFmtId="0" fontId="2" fillId="0" borderId="12" xfId="0" applyFont="1" applyBorder="1" applyAlignment="1">
      <alignment horizontal="left"/>
    </xf>
    <xf numFmtId="0" fontId="2" fillId="37" borderId="26" xfId="0" applyFont="1" applyFill="1" applyBorder="1" applyAlignment="1" applyProtection="1">
      <alignment horizontal="left"/>
      <protection locked="0"/>
    </xf>
    <xf numFmtId="0" fontId="2" fillId="37" borderId="27" xfId="0" applyFont="1" applyFill="1" applyBorder="1" applyAlignment="1" applyProtection="1">
      <alignment horizontal="left"/>
      <protection locked="0"/>
    </xf>
    <xf numFmtId="0" fontId="2" fillId="37" borderId="28" xfId="0" applyFont="1" applyFill="1" applyBorder="1" applyAlignment="1" applyProtection="1">
      <alignment horizontal="left"/>
      <protection locked="0"/>
    </xf>
    <xf numFmtId="171" fontId="2" fillId="37" borderId="26" xfId="0" applyNumberFormat="1" applyFont="1" applyFill="1" applyBorder="1" applyAlignment="1" applyProtection="1">
      <alignment horizontal="left"/>
      <protection locked="0"/>
    </xf>
    <xf numFmtId="171" fontId="2" fillId="37" borderId="27" xfId="0" applyNumberFormat="1" applyFont="1" applyFill="1" applyBorder="1" applyAlignment="1" applyProtection="1">
      <alignment horizontal="left"/>
      <protection locked="0"/>
    </xf>
    <xf numFmtId="171" fontId="2" fillId="37" borderId="28" xfId="0" applyNumberFormat="1" applyFont="1" applyFill="1" applyBorder="1" applyAlignment="1" applyProtection="1">
      <alignment horizontal="left"/>
      <protection locked="0"/>
    </xf>
    <xf numFmtId="0" fontId="5" fillId="37" borderId="26" xfId="0" applyFont="1" applyFill="1" applyBorder="1" applyAlignment="1" applyProtection="1">
      <alignment horizontal="left"/>
      <protection locked="0"/>
    </xf>
    <xf numFmtId="0" fontId="5" fillId="37" borderId="27" xfId="0" applyFont="1" applyFill="1" applyBorder="1" applyAlignment="1" applyProtection="1">
      <alignment horizontal="left"/>
      <protection locked="0"/>
    </xf>
    <xf numFmtId="0" fontId="5" fillId="37" borderId="28" xfId="0" applyFont="1" applyFill="1" applyBorder="1" applyAlignment="1" applyProtection="1">
      <alignment horizontal="left"/>
      <protection locked="0"/>
    </xf>
    <xf numFmtId="0" fontId="2" fillId="0" borderId="12"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32" xfId="0" applyFont="1" applyBorder="1" applyAlignment="1">
      <alignment horizontal="right"/>
    </xf>
    <xf numFmtId="0" fontId="5" fillId="0" borderId="12" xfId="0" applyFont="1" applyBorder="1" applyAlignment="1">
      <alignment horizontal="right"/>
    </xf>
    <xf numFmtId="0" fontId="5" fillId="0" borderId="12" xfId="0" applyFont="1" applyFill="1" applyBorder="1" applyAlignment="1">
      <alignment horizontal="left"/>
    </xf>
    <xf numFmtId="0" fontId="5" fillId="0" borderId="33" xfId="0" applyFont="1" applyFill="1" applyBorder="1" applyAlignment="1">
      <alignment horizontal="left"/>
    </xf>
    <xf numFmtId="0" fontId="6" fillId="0" borderId="32" xfId="0" applyFont="1" applyBorder="1" applyAlignment="1">
      <alignment horizontal="center"/>
    </xf>
    <xf numFmtId="0" fontId="6" fillId="0" borderId="1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57" fillId="0" borderId="37" xfId="0" applyFont="1" applyBorder="1" applyAlignment="1">
      <alignment horizontal="center"/>
    </xf>
    <xf numFmtId="0" fontId="57" fillId="0" borderId="25" xfId="0" applyFont="1" applyBorder="1" applyAlignment="1">
      <alignment horizontal="center"/>
    </xf>
    <xf numFmtId="0" fontId="57" fillId="0" borderId="38" xfId="0" applyFont="1" applyBorder="1" applyAlignment="1">
      <alignment horizontal="center"/>
    </xf>
    <xf numFmtId="0" fontId="4" fillId="0" borderId="0" xfId="0" applyFont="1" applyAlignment="1">
      <alignment horizontal="right"/>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6" fillId="0" borderId="10" xfId="0" applyFont="1" applyBorder="1" applyAlignment="1">
      <alignment horizontal="right"/>
    </xf>
    <xf numFmtId="0" fontId="6" fillId="0" borderId="0" xfId="0" applyFont="1" applyBorder="1" applyAlignment="1">
      <alignment horizontal="right"/>
    </xf>
    <xf numFmtId="0" fontId="6" fillId="0" borderId="39" xfId="0" applyFont="1" applyBorder="1" applyAlignment="1">
      <alignment horizontal="center"/>
    </xf>
    <xf numFmtId="0" fontId="6" fillId="0" borderId="27" xfId="0" applyFont="1" applyBorder="1" applyAlignment="1">
      <alignment horizontal="center"/>
    </xf>
    <xf numFmtId="0" fontId="6" fillId="0" borderId="4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6" fillId="0" borderId="37" xfId="0" applyFont="1" applyBorder="1" applyAlignment="1">
      <alignment horizontal="left" vertical="top" wrapText="1"/>
    </xf>
    <xf numFmtId="0" fontId="6" fillId="0" borderId="25" xfId="0" applyFont="1" applyBorder="1" applyAlignment="1">
      <alignment horizontal="left" vertical="top" wrapText="1"/>
    </xf>
    <xf numFmtId="0" fontId="6" fillId="0" borderId="38" xfId="0" applyFont="1" applyBorder="1" applyAlignment="1">
      <alignment horizontal="left" vertical="top" wrapText="1"/>
    </xf>
    <xf numFmtId="0" fontId="2" fillId="37" borderId="12" xfId="0" applyFont="1" applyFill="1" applyBorder="1" applyAlignment="1" applyProtection="1">
      <alignment horizontal="left"/>
      <protection locked="0"/>
    </xf>
    <xf numFmtId="0" fontId="57" fillId="0" borderId="12" xfId="0" applyFont="1" applyBorder="1" applyAlignment="1">
      <alignment horizontal="right"/>
    </xf>
    <xf numFmtId="14" fontId="58" fillId="37" borderId="26" xfId="0" applyNumberFormat="1" applyFont="1" applyFill="1" applyBorder="1" applyAlignment="1" applyProtection="1">
      <alignment horizontal="left"/>
      <protection locked="0"/>
    </xf>
    <xf numFmtId="0" fontId="58" fillId="37" borderId="27" xfId="0" applyFont="1" applyFill="1" applyBorder="1" applyAlignment="1" applyProtection="1">
      <alignment horizontal="left"/>
      <protection locked="0"/>
    </xf>
    <xf numFmtId="0" fontId="58" fillId="37" borderId="28" xfId="0" applyFont="1" applyFill="1" applyBorder="1" applyAlignment="1" applyProtection="1">
      <alignment horizontal="left"/>
      <protection locked="0"/>
    </xf>
    <xf numFmtId="0" fontId="59" fillId="0" borderId="10" xfId="0" applyFont="1" applyBorder="1" applyAlignment="1">
      <alignment horizontal="center"/>
    </xf>
    <xf numFmtId="0" fontId="59" fillId="0" borderId="0" xfId="0" applyFont="1" applyBorder="1" applyAlignment="1">
      <alignment horizontal="center"/>
    </xf>
    <xf numFmtId="0" fontId="59" fillId="0" borderId="11" xfId="0" applyFont="1" applyBorder="1" applyAlignment="1">
      <alignment horizontal="center"/>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37" xfId="0" applyFont="1" applyBorder="1" applyAlignment="1">
      <alignment horizontal="left" vertical="top" wrapText="1"/>
    </xf>
    <xf numFmtId="0" fontId="2" fillId="0" borderId="25" xfId="0" applyFont="1" applyBorder="1" applyAlignment="1">
      <alignment horizontal="left" vertical="top" wrapText="1"/>
    </xf>
    <xf numFmtId="0" fontId="2" fillId="0" borderId="38" xfId="0" applyFont="1" applyBorder="1" applyAlignment="1">
      <alignment horizontal="left" vertical="top" wrapText="1"/>
    </xf>
    <xf numFmtId="0" fontId="0" fillId="0" borderId="0" xfId="0" applyAlignment="1">
      <alignment horizontal="left"/>
    </xf>
    <xf numFmtId="14" fontId="0" fillId="0" borderId="0" xfId="0" applyNumberFormat="1" applyAlignment="1">
      <alignment horizontal="left"/>
    </xf>
    <xf numFmtId="0" fontId="8"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37</xdr:row>
      <xdr:rowOff>66675</xdr:rowOff>
    </xdr:from>
    <xdr:to>
      <xdr:col>6</xdr:col>
      <xdr:colOff>504825</xdr:colOff>
      <xdr:row>41</xdr:row>
      <xdr:rowOff>95250</xdr:rowOff>
    </xdr:to>
    <xdr:pic>
      <xdr:nvPicPr>
        <xdr:cNvPr id="1" name="Picture 1" descr="EyeLogo"/>
        <xdr:cNvPicPr preferRelativeResize="1">
          <a:picLocks noChangeAspect="1"/>
        </xdr:cNvPicPr>
      </xdr:nvPicPr>
      <xdr:blipFill>
        <a:blip r:embed="rId1"/>
        <a:stretch>
          <a:fillRect/>
        </a:stretch>
      </xdr:blipFill>
      <xdr:spPr>
        <a:xfrm>
          <a:off x="3714750" y="5915025"/>
          <a:ext cx="523875" cy="619125"/>
        </a:xfrm>
        <a:prstGeom prst="rect">
          <a:avLst/>
        </a:prstGeom>
        <a:noFill/>
        <a:ln w="9525" cmpd="sng">
          <a:noFill/>
        </a:ln>
      </xdr:spPr>
    </xdr:pic>
    <xdr:clientData/>
  </xdr:twoCellAnchor>
  <xdr:twoCellAnchor>
    <xdr:from>
      <xdr:col>13</xdr:col>
      <xdr:colOff>590550</xdr:colOff>
      <xdr:row>37</xdr:row>
      <xdr:rowOff>66675</xdr:rowOff>
    </xdr:from>
    <xdr:to>
      <xdr:col>14</xdr:col>
      <xdr:colOff>504825</xdr:colOff>
      <xdr:row>41</xdr:row>
      <xdr:rowOff>95250</xdr:rowOff>
    </xdr:to>
    <xdr:pic>
      <xdr:nvPicPr>
        <xdr:cNvPr id="2" name="Picture 5" descr="EyeLogo"/>
        <xdr:cNvPicPr preferRelativeResize="1">
          <a:picLocks noChangeAspect="1"/>
        </xdr:cNvPicPr>
      </xdr:nvPicPr>
      <xdr:blipFill>
        <a:blip r:embed="rId1"/>
        <a:stretch>
          <a:fillRect/>
        </a:stretch>
      </xdr:blipFill>
      <xdr:spPr>
        <a:xfrm>
          <a:off x="8820150" y="5915025"/>
          <a:ext cx="5238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104775</xdr:rowOff>
    </xdr:from>
    <xdr:to>
      <xdr:col>17</xdr:col>
      <xdr:colOff>0</xdr:colOff>
      <xdr:row>2</xdr:row>
      <xdr:rowOff>161925</xdr:rowOff>
    </xdr:to>
    <xdr:sp>
      <xdr:nvSpPr>
        <xdr:cNvPr id="1" name="Text Box 1"/>
        <xdr:cNvSpPr txBox="1">
          <a:spLocks noChangeArrowheads="1"/>
        </xdr:cNvSpPr>
      </xdr:nvSpPr>
      <xdr:spPr>
        <a:xfrm>
          <a:off x="619125" y="266700"/>
          <a:ext cx="8534400" cy="219075"/>
        </a:xfrm>
        <a:prstGeom prst="rect">
          <a:avLst/>
        </a:prstGeom>
        <a:solidFill>
          <a:srgbClr val="FFFFFF"/>
        </a:solidFill>
        <a:ln w="381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Calculating the drug concentration in feed where it is not set by regulation</a:t>
          </a:r>
        </a:p>
      </xdr:txBody>
    </xdr:sp>
    <xdr:clientData/>
  </xdr:twoCellAnchor>
  <xdr:twoCellAnchor>
    <xdr:from>
      <xdr:col>0</xdr:col>
      <xdr:colOff>600075</xdr:colOff>
      <xdr:row>34</xdr:row>
      <xdr:rowOff>133350</xdr:rowOff>
    </xdr:from>
    <xdr:to>
      <xdr:col>17</xdr:col>
      <xdr:colOff>28575</xdr:colOff>
      <xdr:row>48</xdr:row>
      <xdr:rowOff>9525</xdr:rowOff>
    </xdr:to>
    <xdr:sp>
      <xdr:nvSpPr>
        <xdr:cNvPr id="2" name="Text Box 2"/>
        <xdr:cNvSpPr txBox="1">
          <a:spLocks noChangeArrowheads="1"/>
        </xdr:cNvSpPr>
      </xdr:nvSpPr>
      <xdr:spPr>
        <a:xfrm>
          <a:off x="600075" y="5667375"/>
          <a:ext cx="8582025" cy="2152650"/>
        </a:xfrm>
        <a:prstGeom prst="rect">
          <a:avLst/>
        </a:prstGeom>
        <a:solidFill>
          <a:srgbClr val="FFCC99"/>
        </a:solidFill>
        <a:ln w="25400"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Purpose:</a:t>
          </a:r>
          <a:r>
            <a:rPr lang="en-US" cap="none" sz="1000" b="0" i="0" u="none" baseline="0">
              <a:solidFill>
                <a:srgbClr val="000000"/>
              </a:solidFill>
              <a:latin typeface="Arial"/>
              <a:ea typeface="Arial"/>
              <a:cs typeface="Arial"/>
            </a:rPr>
            <a:t> some regulations specify an amount of a drug to be fed to an animal per unit of that animal's body weight (BW) without specifying the drug level in the feed necessary to deliver the desired amount of the drug. This calculator is intended for calculating drug concentrations in feeds where the drug levels are specified in mg/lb BW (column a) or in mg/100 lb BW (column b).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Example for a:</a:t>
          </a:r>
          <a:r>
            <a:rPr lang="en-US" cap="none" sz="1000" b="0" i="0" u="none" baseline="0">
              <a:solidFill>
                <a:srgbClr val="000000"/>
              </a:solidFill>
              <a:latin typeface="Arial"/>
              <a:ea typeface="Arial"/>
              <a:cs typeface="Arial"/>
            </a:rPr>
            <a:t> you intend to prepare feed containing the drug chlortetracycline for use in beef cattle over 700 lb BW, according to 21 CFR 558.128(e)(4)(ii), at the level of 0.5 mg/lb BW. First you set the drug level at 0.5 mg/1lb BW and then adjust the DM level (in this case it is 80%). If you see the BW and DMI intake of your animals, your press the button and you read your result in column a (mg of the drug an animal needs to receive) and in a1 column (drug concentration in feed). If you want to modify either BW or DMI, or both, you enter that information in the appropriate cells in the bottom row. Your animals weighting 700 lb consuming 3% DM of their BW of feed containing 80%DM, would have to eat 26.3 lb of feed that contains 27 g/ton chlortetracycline to receive 0.5 mg/lb BW chlortetracycline.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Example for b:</a:t>
          </a:r>
          <a:r>
            <a:rPr lang="en-US" cap="none" sz="1000" b="0" i="0" u="none" baseline="0">
              <a:solidFill>
                <a:srgbClr val="000000"/>
              </a:solidFill>
              <a:latin typeface="Arial"/>
              <a:ea typeface="Arial"/>
              <a:cs typeface="Arial"/>
            </a:rPr>
            <a:t> the same applies here with the difference in that the drug amount is expressed in mg/</a:t>
          </a:r>
          <a:r>
            <a:rPr lang="en-US" cap="none" sz="1000" b="0" i="0" u="sng" baseline="0">
              <a:solidFill>
                <a:srgbClr val="000000"/>
              </a:solidFill>
              <a:latin typeface="Arial"/>
              <a:ea typeface="Arial"/>
              <a:cs typeface="Arial"/>
            </a:rPr>
            <a:t>100</a:t>
          </a:r>
          <a:r>
            <a:rPr lang="en-US" cap="none" sz="1000" b="0" i="0" u="none" baseline="0">
              <a:solidFill>
                <a:srgbClr val="000000"/>
              </a:solidFill>
              <a:latin typeface="Arial"/>
              <a:ea typeface="Arial"/>
              <a:cs typeface="Arial"/>
            </a:rPr>
            <a:t> lb BW and that the results are found in the b and b1 columns. Example for this situation is the drug decoquinate codified in 21 CFR 558.195.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O114"/>
  <sheetViews>
    <sheetView showGridLines="0" tabSelected="1" zoomScalePageLayoutView="0" workbookViewId="0" topLeftCell="A1">
      <selection activeCell="F14" sqref="F14:J14"/>
    </sheetView>
  </sheetViews>
  <sheetFormatPr defaultColWidth="9.140625" defaultRowHeight="12.75"/>
  <cols>
    <col min="1" max="1" width="9.8515625" style="1" customWidth="1"/>
    <col min="2" max="3" width="9.140625" style="1" customWidth="1"/>
    <col min="4" max="4" width="9.57421875" style="1" customWidth="1"/>
    <col min="5" max="7" width="9.140625" style="1" customWidth="1"/>
    <col min="8" max="8" width="11.7109375" style="1" customWidth="1"/>
    <col min="9" max="9" width="9.8515625" style="1" customWidth="1"/>
    <col min="10" max="10" width="9.28125" style="1" customWidth="1"/>
    <col min="11" max="14" width="9.140625" style="1" customWidth="1"/>
    <col min="15" max="15" width="8.140625" style="1" customWidth="1"/>
    <col min="16" max="16384" width="9.140625" style="1" customWidth="1"/>
  </cols>
  <sheetData>
    <row r="1" spans="1:10" ht="12.75">
      <c r="A1" s="75"/>
      <c r="F1" s="108" t="s">
        <v>68</v>
      </c>
      <c r="G1" s="108"/>
      <c r="H1" s="108"/>
      <c r="I1" s="108"/>
      <c r="J1" s="108"/>
    </row>
    <row r="2" spans="1:14" ht="12">
      <c r="A2" s="109" t="s">
        <v>86</v>
      </c>
      <c r="B2" s="109"/>
      <c r="C2" s="109"/>
      <c r="D2" s="109"/>
      <c r="E2" s="109"/>
      <c r="F2" s="110" t="s">
        <v>81</v>
      </c>
      <c r="G2" s="111"/>
      <c r="H2" s="111"/>
      <c r="I2" s="111"/>
      <c r="J2" s="112"/>
      <c r="K2" s="60"/>
      <c r="L2" s="60"/>
      <c r="M2" s="60"/>
      <c r="N2" s="60"/>
    </row>
    <row r="3" spans="1:14" ht="12">
      <c r="A3" s="109" t="s">
        <v>8</v>
      </c>
      <c r="B3" s="109"/>
      <c r="C3" s="109"/>
      <c r="D3" s="109"/>
      <c r="E3" s="109"/>
      <c r="F3" s="110" t="s">
        <v>82</v>
      </c>
      <c r="G3" s="111"/>
      <c r="H3" s="111"/>
      <c r="I3" s="111"/>
      <c r="J3" s="112"/>
      <c r="K3" s="22"/>
      <c r="L3" s="22"/>
      <c r="M3" s="22"/>
      <c r="N3" s="22"/>
    </row>
    <row r="4" spans="1:14" ht="12">
      <c r="A4" s="109" t="s">
        <v>1</v>
      </c>
      <c r="B4" s="109"/>
      <c r="C4" s="109"/>
      <c r="D4" s="109"/>
      <c r="E4" s="109"/>
      <c r="F4" s="110">
        <v>90101</v>
      </c>
      <c r="G4" s="111"/>
      <c r="H4" s="111"/>
      <c r="I4" s="111"/>
      <c r="J4" s="112"/>
      <c r="K4" s="22"/>
      <c r="L4" s="22"/>
      <c r="M4" s="22"/>
      <c r="N4" s="22"/>
    </row>
    <row r="5" spans="1:14" ht="12">
      <c r="A5" s="109" t="s">
        <v>9</v>
      </c>
      <c r="B5" s="109"/>
      <c r="C5" s="109"/>
      <c r="D5" s="109"/>
      <c r="E5" s="109"/>
      <c r="F5" s="113">
        <v>42736</v>
      </c>
      <c r="G5" s="114"/>
      <c r="H5" s="114"/>
      <c r="I5" s="114"/>
      <c r="J5" s="115"/>
      <c r="K5" s="22"/>
      <c r="L5" s="22"/>
      <c r="M5" s="22"/>
      <c r="N5" s="22"/>
    </row>
    <row r="6" spans="1:14" ht="12">
      <c r="A6" s="109" t="s">
        <v>0</v>
      </c>
      <c r="B6" s="109"/>
      <c r="C6" s="109"/>
      <c r="D6" s="109"/>
      <c r="E6" s="109"/>
      <c r="F6" s="110">
        <v>2000</v>
      </c>
      <c r="G6" s="111"/>
      <c r="H6" s="111"/>
      <c r="I6" s="111"/>
      <c r="J6" s="112"/>
      <c r="K6" s="3"/>
      <c r="L6" s="3"/>
      <c r="M6" s="3"/>
      <c r="N6" s="3"/>
    </row>
    <row r="7" spans="1:14" ht="12">
      <c r="A7" s="109" t="s">
        <v>52</v>
      </c>
      <c r="B7" s="109"/>
      <c r="C7" s="109"/>
      <c r="D7" s="109"/>
      <c r="E7" s="109"/>
      <c r="F7" s="110">
        <v>20</v>
      </c>
      <c r="G7" s="111"/>
      <c r="H7" s="111"/>
      <c r="I7" s="111"/>
      <c r="J7" s="112"/>
      <c r="K7" s="3"/>
      <c r="L7" s="3"/>
      <c r="M7" s="3"/>
      <c r="N7" s="3"/>
    </row>
    <row r="8" spans="1:14" ht="12">
      <c r="A8" s="109" t="s">
        <v>53</v>
      </c>
      <c r="B8" s="109"/>
      <c r="C8" s="109"/>
      <c r="D8" s="109"/>
      <c r="E8" s="109"/>
      <c r="F8" s="110" t="s">
        <v>57</v>
      </c>
      <c r="G8" s="111"/>
      <c r="H8" s="111"/>
      <c r="I8" s="111"/>
      <c r="J8" s="112"/>
      <c r="K8" s="3"/>
      <c r="L8" s="3"/>
      <c r="M8" s="3"/>
      <c r="N8" s="3"/>
    </row>
    <row r="9" spans="1:14" ht="12">
      <c r="A9" s="109" t="s">
        <v>80</v>
      </c>
      <c r="B9" s="109"/>
      <c r="C9" s="109"/>
      <c r="D9" s="109"/>
      <c r="E9" s="109"/>
      <c r="F9" s="110">
        <v>100000</v>
      </c>
      <c r="G9" s="111"/>
      <c r="H9" s="111"/>
      <c r="I9" s="111"/>
      <c r="J9" s="112"/>
      <c r="K9" s="23"/>
      <c r="L9" s="3"/>
      <c r="M9" s="3"/>
      <c r="N9" s="3"/>
    </row>
    <row r="10" spans="1:14" ht="12">
      <c r="A10" s="109" t="s">
        <v>54</v>
      </c>
      <c r="B10" s="109"/>
      <c r="C10" s="109"/>
      <c r="D10" s="109"/>
      <c r="E10" s="109"/>
      <c r="F10" s="110">
        <v>100</v>
      </c>
      <c r="G10" s="111"/>
      <c r="H10" s="111"/>
      <c r="I10" s="111"/>
      <c r="J10" s="112"/>
      <c r="K10" s="3"/>
      <c r="L10" s="3"/>
      <c r="M10" s="3"/>
      <c r="N10" s="3"/>
    </row>
    <row r="11" spans="1:14" ht="12">
      <c r="A11" s="109" t="s">
        <v>55</v>
      </c>
      <c r="B11" s="109"/>
      <c r="C11" s="109"/>
      <c r="D11" s="109"/>
      <c r="E11" s="109"/>
      <c r="F11" s="110" t="s">
        <v>74</v>
      </c>
      <c r="G11" s="111"/>
      <c r="H11" s="111"/>
      <c r="I11" s="111"/>
      <c r="J11" s="112"/>
      <c r="K11" s="3"/>
      <c r="L11" s="3"/>
      <c r="M11" s="3"/>
      <c r="N11" s="3"/>
    </row>
    <row r="12" spans="1:14" ht="12">
      <c r="A12" s="109" t="s">
        <v>56</v>
      </c>
      <c r="B12" s="109"/>
      <c r="C12" s="109"/>
      <c r="D12" s="109"/>
      <c r="E12" s="109"/>
      <c r="F12" s="110">
        <v>600</v>
      </c>
      <c r="G12" s="111"/>
      <c r="H12" s="111"/>
      <c r="I12" s="111"/>
      <c r="J12" s="112"/>
      <c r="K12" s="3"/>
      <c r="L12" s="3"/>
      <c r="M12" s="3"/>
      <c r="N12" s="3"/>
    </row>
    <row r="13" spans="1:14" ht="12">
      <c r="A13" s="109" t="s">
        <v>11</v>
      </c>
      <c r="B13" s="109"/>
      <c r="C13" s="109"/>
      <c r="D13" s="109"/>
      <c r="E13" s="109"/>
      <c r="F13" s="116" t="s">
        <v>24</v>
      </c>
      <c r="G13" s="117"/>
      <c r="H13" s="117"/>
      <c r="I13" s="117"/>
      <c r="J13" s="118"/>
      <c r="K13" s="3"/>
      <c r="L13" s="3"/>
      <c r="M13" s="3"/>
      <c r="N13" s="3"/>
    </row>
    <row r="14" spans="1:14" ht="12">
      <c r="A14" s="161" t="s">
        <v>83</v>
      </c>
      <c r="B14" s="161"/>
      <c r="C14" s="161"/>
      <c r="D14" s="161"/>
      <c r="E14" s="161"/>
      <c r="F14" s="162">
        <v>42795</v>
      </c>
      <c r="G14" s="163"/>
      <c r="H14" s="163"/>
      <c r="I14" s="163"/>
      <c r="J14" s="164"/>
      <c r="K14" s="3"/>
      <c r="L14" s="3"/>
      <c r="M14" s="3"/>
      <c r="N14" s="3"/>
    </row>
    <row r="15" spans="1:14" ht="12.75" thickBot="1">
      <c r="A15" s="57"/>
      <c r="B15" s="57"/>
      <c r="C15" s="57"/>
      <c r="D15" s="57"/>
      <c r="E15" s="57"/>
      <c r="F15" s="77"/>
      <c r="G15" s="77"/>
      <c r="H15" s="77"/>
      <c r="I15" s="77"/>
      <c r="J15" s="77"/>
      <c r="K15" s="3"/>
      <c r="L15" s="3"/>
      <c r="M15" s="3"/>
      <c r="N15" s="3"/>
    </row>
    <row r="16" spans="1:14" ht="12.75" customHeight="1">
      <c r="A16" s="57"/>
      <c r="B16" s="120" t="s">
        <v>62</v>
      </c>
      <c r="C16" s="121"/>
      <c r="D16" s="121"/>
      <c r="E16" s="121"/>
      <c r="F16" s="121"/>
      <c r="G16" s="121"/>
      <c r="H16" s="121"/>
      <c r="I16" s="121"/>
      <c r="J16" s="122"/>
      <c r="K16" s="22"/>
      <c r="L16" s="3"/>
      <c r="M16" s="3"/>
      <c r="N16" s="3"/>
    </row>
    <row r="17" spans="1:14" ht="12.75">
      <c r="A17" s="57"/>
      <c r="B17" s="123" t="s">
        <v>63</v>
      </c>
      <c r="C17" s="124"/>
      <c r="D17" s="124"/>
      <c r="E17" s="124"/>
      <c r="F17" s="63">
        <f>F57</f>
        <v>1000</v>
      </c>
      <c r="G17" s="125" t="s">
        <v>60</v>
      </c>
      <c r="H17" s="125"/>
      <c r="I17" s="125"/>
      <c r="J17" s="126"/>
      <c r="K17" s="22"/>
      <c r="L17" s="3"/>
      <c r="M17" s="3"/>
      <c r="N17" s="3"/>
    </row>
    <row r="18" spans="1:14" ht="12.75">
      <c r="A18" s="57"/>
      <c r="B18" s="123" t="s">
        <v>64</v>
      </c>
      <c r="C18" s="124"/>
      <c r="D18" s="124"/>
      <c r="E18" s="124"/>
      <c r="F18" s="63">
        <f>F59</f>
        <v>30</v>
      </c>
      <c r="G18" s="125" t="s">
        <v>61</v>
      </c>
      <c r="H18" s="125"/>
      <c r="I18" s="125"/>
      <c r="J18" s="126"/>
      <c r="K18" s="22"/>
      <c r="L18" s="3"/>
      <c r="M18" s="3"/>
      <c r="N18" s="3"/>
    </row>
    <row r="19" spans="1:14" ht="12.75">
      <c r="A19" s="57"/>
      <c r="B19" s="12"/>
      <c r="C19" s="6"/>
      <c r="D19" s="6"/>
      <c r="E19" s="6"/>
      <c r="F19" s="64"/>
      <c r="G19" s="65"/>
      <c r="H19" s="65"/>
      <c r="I19" s="65"/>
      <c r="J19" s="79"/>
      <c r="K19" s="22"/>
      <c r="L19" s="3"/>
      <c r="M19" s="3"/>
      <c r="N19" s="3"/>
    </row>
    <row r="20" spans="1:14" ht="12.75" customHeight="1">
      <c r="A20" s="57"/>
      <c r="B20" s="127" t="s">
        <v>65</v>
      </c>
      <c r="C20" s="128"/>
      <c r="D20" s="128"/>
      <c r="E20" s="128"/>
      <c r="F20" s="128"/>
      <c r="G20" s="128"/>
      <c r="H20" s="128"/>
      <c r="I20" s="128"/>
      <c r="J20" s="129"/>
      <c r="K20" s="97"/>
      <c r="L20" s="3"/>
      <c r="M20" s="3"/>
      <c r="N20" s="3"/>
    </row>
    <row r="21" spans="1:14" ht="12">
      <c r="A21" s="57"/>
      <c r="B21" s="12"/>
      <c r="C21" s="61"/>
      <c r="D21" s="61"/>
      <c r="E21" s="61"/>
      <c r="F21" s="61"/>
      <c r="G21" s="61"/>
      <c r="H21" s="61"/>
      <c r="I21" s="61"/>
      <c r="J21" s="80"/>
      <c r="K21" s="61"/>
      <c r="L21" s="3"/>
      <c r="M21" s="3"/>
      <c r="N21" s="3"/>
    </row>
    <row r="22" spans="1:14" ht="12.75">
      <c r="A22" s="57"/>
      <c r="B22" s="12"/>
      <c r="C22" s="2"/>
      <c r="D22" s="66"/>
      <c r="E22" s="2"/>
      <c r="F22" s="2"/>
      <c r="G22" s="17">
        <v>200</v>
      </c>
      <c r="H22" s="63">
        <f>G22*10/F58*F60</f>
        <v>60</v>
      </c>
      <c r="I22" s="2"/>
      <c r="J22" s="102"/>
      <c r="K22" s="83"/>
      <c r="L22" s="3"/>
      <c r="N22" s="3"/>
    </row>
    <row r="23" spans="1:14" ht="12.75">
      <c r="A23" s="2"/>
      <c r="B23" s="73"/>
      <c r="C23" s="71" t="s">
        <v>66</v>
      </c>
      <c r="D23" s="6"/>
      <c r="E23" s="2"/>
      <c r="F23" s="104" t="s">
        <v>67</v>
      </c>
      <c r="G23" s="69">
        <v>400</v>
      </c>
      <c r="H23" s="63">
        <f>G23*10/F58*F60</f>
        <v>120</v>
      </c>
      <c r="I23" s="100" t="s">
        <v>75</v>
      </c>
      <c r="J23" s="102"/>
      <c r="K23" s="83"/>
      <c r="L23" s="3"/>
      <c r="M23" s="3"/>
      <c r="N23" s="3"/>
    </row>
    <row r="24" spans="1:14" ht="12.75">
      <c r="A24" s="57"/>
      <c r="B24" s="12"/>
      <c r="C24" s="2"/>
      <c r="D24" s="6"/>
      <c r="E24" s="2"/>
      <c r="F24" s="2"/>
      <c r="G24" s="67">
        <v>600</v>
      </c>
      <c r="H24" s="63">
        <f>G24*10/F58*F60</f>
        <v>180</v>
      </c>
      <c r="I24" s="101" t="s">
        <v>76</v>
      </c>
      <c r="J24" s="102"/>
      <c r="K24" s="83"/>
      <c r="L24" s="3"/>
      <c r="M24" s="3"/>
      <c r="N24" s="3"/>
    </row>
    <row r="25" spans="1:14" ht="12.75">
      <c r="A25" s="57"/>
      <c r="B25" s="98"/>
      <c r="C25" s="2"/>
      <c r="D25" s="6"/>
      <c r="E25" s="2"/>
      <c r="F25" s="2"/>
      <c r="G25" s="85">
        <v>800</v>
      </c>
      <c r="H25" s="63">
        <f>G25*10/F58*F60</f>
        <v>240</v>
      </c>
      <c r="I25" s="2"/>
      <c r="J25" s="102"/>
      <c r="K25" s="68"/>
      <c r="L25" s="3"/>
      <c r="M25" s="3"/>
      <c r="N25" s="3"/>
    </row>
    <row r="26" spans="1:14" ht="13.5" thickBot="1">
      <c r="A26" s="57"/>
      <c r="B26" s="87"/>
      <c r="C26" s="82"/>
      <c r="D26" s="20"/>
      <c r="E26" s="82"/>
      <c r="F26" s="82"/>
      <c r="G26" s="99"/>
      <c r="H26" s="88"/>
      <c r="I26" s="82"/>
      <c r="J26" s="103"/>
      <c r="K26" s="68"/>
      <c r="L26" s="3"/>
      <c r="M26" s="3"/>
      <c r="N26" s="3"/>
    </row>
    <row r="27" spans="1:14" ht="12.75">
      <c r="A27" s="57"/>
      <c r="B27" s="57"/>
      <c r="C27" s="2"/>
      <c r="D27" s="6"/>
      <c r="E27" s="86"/>
      <c r="F27" s="84"/>
      <c r="G27" s="81"/>
      <c r="H27" s="84"/>
      <c r="I27" s="81"/>
      <c r="J27" s="81"/>
      <c r="K27" s="68"/>
      <c r="L27" s="3"/>
      <c r="M27" s="3"/>
      <c r="N27" s="3"/>
    </row>
    <row r="28" spans="1:10" ht="12">
      <c r="A28" s="109" t="s">
        <v>58</v>
      </c>
      <c r="B28" s="109"/>
      <c r="C28" s="109"/>
      <c r="D28" s="109"/>
      <c r="E28" s="109"/>
      <c r="F28" s="160" t="s">
        <v>26</v>
      </c>
      <c r="G28" s="160"/>
      <c r="H28" s="160"/>
      <c r="I28" s="160"/>
      <c r="J28" s="160"/>
    </row>
    <row r="29" spans="1:10" ht="12">
      <c r="A29" s="109" t="s">
        <v>59</v>
      </c>
      <c r="B29" s="109"/>
      <c r="C29" s="109"/>
      <c r="D29" s="109"/>
      <c r="E29" s="109"/>
      <c r="F29" s="76">
        <v>0</v>
      </c>
      <c r="G29" s="119" t="s">
        <v>4</v>
      </c>
      <c r="H29" s="119"/>
      <c r="I29" s="119"/>
      <c r="J29" s="119"/>
    </row>
    <row r="30" spans="1:10" ht="12">
      <c r="A30" s="109" t="s">
        <v>87</v>
      </c>
      <c r="B30" s="109"/>
      <c r="C30" s="109"/>
      <c r="D30" s="109"/>
      <c r="E30" s="109"/>
      <c r="F30" s="76">
        <v>0</v>
      </c>
      <c r="G30" s="119" t="s">
        <v>4</v>
      </c>
      <c r="H30" s="119"/>
      <c r="I30" s="119"/>
      <c r="J30" s="119"/>
    </row>
    <row r="31" spans="4:14" ht="12">
      <c r="D31" s="3"/>
      <c r="E31" s="3"/>
      <c r="F31" s="3"/>
      <c r="G31" s="3"/>
      <c r="H31" s="3"/>
      <c r="I31" s="3"/>
      <c r="J31" s="3"/>
      <c r="K31" s="3"/>
      <c r="L31" s="3"/>
      <c r="M31" s="3"/>
      <c r="N31" s="3"/>
    </row>
    <row r="32" spans="1:14" ht="12">
      <c r="A32" s="57"/>
      <c r="B32" s="90" t="s">
        <v>69</v>
      </c>
      <c r="C32" s="90"/>
      <c r="D32" s="90"/>
      <c r="E32" s="90"/>
      <c r="F32" s="90"/>
      <c r="G32" s="90"/>
      <c r="H32" s="77"/>
      <c r="I32" s="77"/>
      <c r="J32" s="77"/>
      <c r="K32" s="3"/>
      <c r="L32" s="3"/>
      <c r="M32" s="3"/>
      <c r="N32" s="3"/>
    </row>
    <row r="33" spans="1:14" ht="12">
      <c r="A33" s="57"/>
      <c r="B33" s="139" t="s">
        <v>70</v>
      </c>
      <c r="C33" s="139"/>
      <c r="D33" s="92" t="s">
        <v>71</v>
      </c>
      <c r="E33" s="93"/>
      <c r="F33" s="94">
        <v>0</v>
      </c>
      <c r="G33" s="78" t="s">
        <v>72</v>
      </c>
      <c r="H33" s="74">
        <f>MMULT(F33,2000)</f>
        <v>0</v>
      </c>
      <c r="I33" s="3" t="s">
        <v>73</v>
      </c>
      <c r="K33" s="3"/>
      <c r="L33" s="3"/>
      <c r="M33" s="3"/>
      <c r="N33" s="3"/>
    </row>
    <row r="34" spans="1:14" ht="12">
      <c r="A34" s="57"/>
      <c r="B34" s="91"/>
      <c r="C34" s="91"/>
      <c r="D34" s="92"/>
      <c r="E34" s="95"/>
      <c r="F34" s="96"/>
      <c r="G34" s="78"/>
      <c r="H34" s="60"/>
      <c r="I34" s="3"/>
      <c r="K34" s="3"/>
      <c r="L34" s="3"/>
      <c r="M34" s="3"/>
      <c r="N34" s="3"/>
    </row>
    <row r="35" ht="15.75">
      <c r="A35" s="105" t="s">
        <v>77</v>
      </c>
    </row>
    <row r="37" spans="1:14" ht="13.5" thickBot="1">
      <c r="A37" s="109" t="s">
        <v>5</v>
      </c>
      <c r="B37" s="109"/>
      <c r="C37" s="89">
        <v>42705</v>
      </c>
      <c r="D37" s="70"/>
      <c r="E37" s="64"/>
      <c r="F37" s="65"/>
      <c r="G37" s="65"/>
      <c r="H37" s="65"/>
      <c r="I37" s="65"/>
      <c r="J37" s="3"/>
      <c r="K37" s="3"/>
      <c r="L37" s="3"/>
      <c r="M37" s="3"/>
      <c r="N37" s="3"/>
    </row>
    <row r="38" spans="1:15" ht="11.25">
      <c r="A38" s="140" t="s">
        <v>18</v>
      </c>
      <c r="B38" s="141"/>
      <c r="C38" s="141"/>
      <c r="D38" s="141"/>
      <c r="E38" s="141"/>
      <c r="F38" s="141"/>
      <c r="G38" s="142"/>
      <c r="I38" s="140" t="s">
        <v>18</v>
      </c>
      <c r="J38" s="141"/>
      <c r="K38" s="141"/>
      <c r="L38" s="141"/>
      <c r="M38" s="141"/>
      <c r="N38" s="141"/>
      <c r="O38" s="142"/>
    </row>
    <row r="39" spans="1:15" ht="11.25">
      <c r="A39" s="5"/>
      <c r="B39" s="6" t="s">
        <v>12</v>
      </c>
      <c r="C39" s="4">
        <f>F4</f>
        <v>90101</v>
      </c>
      <c r="D39" s="7"/>
      <c r="E39" s="6" t="s">
        <v>13</v>
      </c>
      <c r="F39" s="8">
        <f>F5</f>
        <v>42736</v>
      </c>
      <c r="G39" s="9"/>
      <c r="I39" s="5"/>
      <c r="J39" s="6" t="s">
        <v>12</v>
      </c>
      <c r="K39" s="4">
        <f>F4</f>
        <v>90101</v>
      </c>
      <c r="L39" s="7"/>
      <c r="M39" s="6" t="s">
        <v>13</v>
      </c>
      <c r="N39" s="8">
        <f>F5</f>
        <v>42736</v>
      </c>
      <c r="O39" s="9"/>
    </row>
    <row r="40" spans="1:15" ht="11.25">
      <c r="A40" s="5"/>
      <c r="B40" s="6"/>
      <c r="C40" s="10"/>
      <c r="D40" s="7"/>
      <c r="E40" s="6"/>
      <c r="F40" s="11"/>
      <c r="G40" s="9"/>
      <c r="I40" s="5"/>
      <c r="J40" s="6"/>
      <c r="K40" s="10"/>
      <c r="L40" s="7"/>
      <c r="M40" s="6"/>
      <c r="N40" s="11"/>
      <c r="O40" s="9"/>
    </row>
    <row r="41" spans="1:15" ht="12.75" customHeight="1">
      <c r="A41" s="143" t="str">
        <f>F2</f>
        <v>SONY DAIRY HEIFER GROWER</v>
      </c>
      <c r="B41" s="144"/>
      <c r="C41" s="144"/>
      <c r="D41" s="144"/>
      <c r="E41" s="24" t="s">
        <v>15</v>
      </c>
      <c r="F41" s="24"/>
      <c r="G41" s="25"/>
      <c r="I41" s="143" t="str">
        <f>F2</f>
        <v>SONY DAIRY HEIFER GROWER</v>
      </c>
      <c r="J41" s="144"/>
      <c r="K41" s="144"/>
      <c r="L41" s="144"/>
      <c r="M41" s="24" t="s">
        <v>15</v>
      </c>
      <c r="N41" s="24"/>
      <c r="O41" s="25"/>
    </row>
    <row r="42" spans="1:15" ht="11.25">
      <c r="A42" s="148" t="s">
        <v>16</v>
      </c>
      <c r="B42" s="149"/>
      <c r="C42" s="149"/>
      <c r="D42" s="149"/>
      <c r="E42" s="149"/>
      <c r="F42" s="149"/>
      <c r="G42" s="150"/>
      <c r="I42" s="148" t="s">
        <v>16</v>
      </c>
      <c r="J42" s="149"/>
      <c r="K42" s="149"/>
      <c r="L42" s="149"/>
      <c r="M42" s="149"/>
      <c r="N42" s="149"/>
      <c r="O42" s="150"/>
    </row>
    <row r="43" spans="1:15" ht="11.25">
      <c r="A43" s="151" t="s">
        <v>46</v>
      </c>
      <c r="B43" s="152"/>
      <c r="C43" s="152"/>
      <c r="D43" s="152"/>
      <c r="E43" s="152"/>
      <c r="F43" s="152"/>
      <c r="G43" s="153"/>
      <c r="I43" s="151" t="s">
        <v>46</v>
      </c>
      <c r="J43" s="152"/>
      <c r="K43" s="152"/>
      <c r="L43" s="152"/>
      <c r="M43" s="152"/>
      <c r="N43" s="152"/>
      <c r="O43" s="153"/>
    </row>
    <row r="44" spans="1:15" ht="11.25">
      <c r="A44" s="106"/>
      <c r="B44" s="4"/>
      <c r="C44" s="4"/>
      <c r="D44" s="4"/>
      <c r="E44" s="4"/>
      <c r="F44" s="4"/>
      <c r="G44" s="107"/>
      <c r="I44" s="106"/>
      <c r="J44" s="4"/>
      <c r="K44" s="4"/>
      <c r="L44" s="4"/>
      <c r="M44" s="4"/>
      <c r="N44" s="4"/>
      <c r="O44" s="107"/>
    </row>
    <row r="45" spans="1:15" ht="11.25" customHeight="1">
      <c r="A45" s="154" t="s">
        <v>89</v>
      </c>
      <c r="B45" s="155"/>
      <c r="C45" s="155"/>
      <c r="D45" s="155"/>
      <c r="E45" s="155"/>
      <c r="F45" s="155"/>
      <c r="G45" s="156"/>
      <c r="I45" s="154" t="s">
        <v>89</v>
      </c>
      <c r="J45" s="155"/>
      <c r="K45" s="155"/>
      <c r="L45" s="155"/>
      <c r="M45" s="155"/>
      <c r="N45" s="155"/>
      <c r="O45" s="156"/>
    </row>
    <row r="46" spans="1:15" ht="11.25" customHeight="1">
      <c r="A46" s="154"/>
      <c r="B46" s="155"/>
      <c r="C46" s="155"/>
      <c r="D46" s="155"/>
      <c r="E46" s="155"/>
      <c r="F46" s="155"/>
      <c r="G46" s="156"/>
      <c r="I46" s="154"/>
      <c r="J46" s="155"/>
      <c r="K46" s="155"/>
      <c r="L46" s="155"/>
      <c r="M46" s="155"/>
      <c r="N46" s="155"/>
      <c r="O46" s="156"/>
    </row>
    <row r="47" spans="1:15" ht="12.75">
      <c r="A47" s="165" t="str">
        <f>"VFD Expiration Date: "&amp;TEXT(F14,"mmmm d, yyyy")</f>
        <v>VFD Expiration Date: March 1, 2017</v>
      </c>
      <c r="B47" s="166"/>
      <c r="C47" s="166"/>
      <c r="D47" s="166"/>
      <c r="E47" s="166"/>
      <c r="F47" s="166"/>
      <c r="G47" s="167"/>
      <c r="I47" s="165" t="str">
        <f>"VFD Expiration Date: "&amp;TEXT(F14,"mmmm d, yyyy")</f>
        <v>VFD Expiration Date: March 1, 2017</v>
      </c>
      <c r="J47" s="166"/>
      <c r="K47" s="166"/>
      <c r="L47" s="166"/>
      <c r="M47" s="166"/>
      <c r="N47" s="166"/>
      <c r="O47" s="167"/>
    </row>
    <row r="48" spans="1:15" ht="11.25">
      <c r="A48" s="13" t="str">
        <f>"Formula # "&amp;F3</f>
        <v>Formula # Sony DHG 11-2016</v>
      </c>
      <c r="B48" s="6"/>
      <c r="C48" s="10"/>
      <c r="D48" s="2"/>
      <c r="E48" s="7"/>
      <c r="F48" s="7"/>
      <c r="G48" s="9"/>
      <c r="I48" s="13" t="str">
        <f>"Formula # "&amp;F3</f>
        <v>Formula # Sony DHG 11-2016</v>
      </c>
      <c r="J48" s="6"/>
      <c r="K48" s="10"/>
      <c r="L48" s="2"/>
      <c r="M48" s="7"/>
      <c r="N48" s="7"/>
      <c r="O48" s="9"/>
    </row>
    <row r="49" spans="1:15" ht="11.25">
      <c r="A49" s="145" t="s">
        <v>25</v>
      </c>
      <c r="B49" s="146"/>
      <c r="C49" s="146"/>
      <c r="D49" s="146"/>
      <c r="E49" s="146"/>
      <c r="F49" s="146"/>
      <c r="G49" s="147"/>
      <c r="I49" s="145" t="s">
        <v>25</v>
      </c>
      <c r="J49" s="146"/>
      <c r="K49" s="146"/>
      <c r="L49" s="146"/>
      <c r="M49" s="146"/>
      <c r="N49" s="146"/>
      <c r="O49" s="147"/>
    </row>
    <row r="50" spans="1:15" ht="8.25">
      <c r="A50" s="168" t="s">
        <v>84</v>
      </c>
      <c r="B50" s="169"/>
      <c r="C50" s="169"/>
      <c r="D50" s="169"/>
      <c r="E50" s="169"/>
      <c r="F50" s="169"/>
      <c r="G50" s="170"/>
      <c r="I50" s="168" t="s">
        <v>84</v>
      </c>
      <c r="J50" s="169"/>
      <c r="K50" s="169"/>
      <c r="L50" s="169"/>
      <c r="M50" s="169"/>
      <c r="N50" s="169"/>
      <c r="O50" s="170"/>
    </row>
    <row r="51" spans="1:15" ht="8.25">
      <c r="A51" s="171"/>
      <c r="B51" s="172"/>
      <c r="C51" s="172"/>
      <c r="D51" s="172"/>
      <c r="E51" s="172"/>
      <c r="F51" s="172"/>
      <c r="G51" s="173"/>
      <c r="I51" s="171"/>
      <c r="J51" s="172"/>
      <c r="K51" s="172"/>
      <c r="L51" s="172"/>
      <c r="M51" s="172"/>
      <c r="N51" s="172"/>
      <c r="O51" s="173"/>
    </row>
    <row r="52" spans="1:15" ht="8.25">
      <c r="A52" s="171"/>
      <c r="B52" s="172"/>
      <c r="C52" s="172"/>
      <c r="D52" s="172"/>
      <c r="E52" s="172"/>
      <c r="F52" s="172"/>
      <c r="G52" s="173"/>
      <c r="I52" s="171"/>
      <c r="J52" s="172"/>
      <c r="K52" s="172"/>
      <c r="L52" s="172"/>
      <c r="M52" s="172"/>
      <c r="N52" s="172"/>
      <c r="O52" s="173"/>
    </row>
    <row r="53" spans="1:15" ht="8.25">
      <c r="A53" s="171"/>
      <c r="B53" s="172"/>
      <c r="C53" s="172"/>
      <c r="D53" s="172"/>
      <c r="E53" s="172"/>
      <c r="F53" s="172"/>
      <c r="G53" s="173"/>
      <c r="I53" s="171"/>
      <c r="J53" s="172"/>
      <c r="K53" s="172"/>
      <c r="L53" s="172"/>
      <c r="M53" s="172"/>
      <c r="N53" s="172"/>
      <c r="O53" s="173"/>
    </row>
    <row r="54" spans="1:15" ht="8.25">
      <c r="A54" s="171"/>
      <c r="B54" s="172"/>
      <c r="C54" s="172"/>
      <c r="D54" s="172"/>
      <c r="E54" s="172"/>
      <c r="F54" s="172"/>
      <c r="G54" s="173"/>
      <c r="I54" s="171"/>
      <c r="J54" s="172"/>
      <c r="K54" s="172"/>
      <c r="L54" s="172"/>
      <c r="M54" s="172"/>
      <c r="N54" s="172"/>
      <c r="O54" s="173"/>
    </row>
    <row r="55" spans="1:15" ht="8.25">
      <c r="A55" s="174"/>
      <c r="B55" s="175"/>
      <c r="C55" s="175"/>
      <c r="D55" s="175"/>
      <c r="E55" s="175"/>
      <c r="F55" s="175"/>
      <c r="G55" s="176"/>
      <c r="I55" s="174"/>
      <c r="J55" s="175"/>
      <c r="K55" s="175"/>
      <c r="L55" s="175"/>
      <c r="M55" s="175"/>
      <c r="N55" s="175"/>
      <c r="O55" s="176"/>
    </row>
    <row r="56" spans="1:15" ht="11.25">
      <c r="A56" s="145" t="s">
        <v>3</v>
      </c>
      <c r="B56" s="146"/>
      <c r="C56" s="146"/>
      <c r="D56" s="146"/>
      <c r="E56" s="146"/>
      <c r="F56" s="146"/>
      <c r="G56" s="147"/>
      <c r="I56" s="145" t="s">
        <v>3</v>
      </c>
      <c r="J56" s="146"/>
      <c r="K56" s="146"/>
      <c r="L56" s="146"/>
      <c r="M56" s="146"/>
      <c r="N56" s="146"/>
      <c r="O56" s="147"/>
    </row>
    <row r="57" spans="1:15" ht="11.25">
      <c r="A57" s="13" t="s">
        <v>88</v>
      </c>
      <c r="B57" s="10"/>
      <c r="C57" s="10"/>
      <c r="D57" s="10"/>
      <c r="E57" s="2"/>
      <c r="F57" s="16">
        <f>F58*2</f>
        <v>1000</v>
      </c>
      <c r="G57" s="9" t="s">
        <v>2</v>
      </c>
      <c r="I57" s="13" t="s">
        <v>88</v>
      </c>
      <c r="J57" s="10"/>
      <c r="K57" s="10"/>
      <c r="L57" s="10"/>
      <c r="M57" s="2"/>
      <c r="N57" s="16">
        <f>N58*2</f>
        <v>1000</v>
      </c>
      <c r="O57" s="9" t="s">
        <v>2</v>
      </c>
    </row>
    <row r="58" spans="1:15" ht="11.25">
      <c r="A58" s="13"/>
      <c r="B58" s="10"/>
      <c r="C58" s="7"/>
      <c r="D58" s="7"/>
      <c r="E58" s="2"/>
      <c r="F58" s="16">
        <f>F9/2*F7/F6+F29/2*F30/F6</f>
        <v>500</v>
      </c>
      <c r="G58" s="9" t="s">
        <v>48</v>
      </c>
      <c r="I58" s="13"/>
      <c r="J58" s="10"/>
      <c r="K58" s="7"/>
      <c r="L58" s="7"/>
      <c r="M58" s="2"/>
      <c r="N58" s="16">
        <f>F9/2*F7/F6+F29/2*F30/F6</f>
        <v>500</v>
      </c>
      <c r="O58" s="9" t="s">
        <v>48</v>
      </c>
    </row>
    <row r="59" spans="1:15" ht="11.25">
      <c r="A59" s="62" t="s">
        <v>47</v>
      </c>
      <c r="B59" s="56"/>
      <c r="C59" s="7"/>
      <c r="D59" s="7"/>
      <c r="E59" s="7"/>
      <c r="F59" s="16">
        <f>F12/2*F10/F6*2+F29/2*F30/F6*2</f>
        <v>30</v>
      </c>
      <c r="G59" s="9" t="s">
        <v>2</v>
      </c>
      <c r="I59" s="62" t="s">
        <v>47</v>
      </c>
      <c r="J59" s="56"/>
      <c r="K59" s="7"/>
      <c r="L59" s="7"/>
      <c r="M59" s="7"/>
      <c r="N59" s="16">
        <f>F12/2*F10/F6*2+F29/2*F30/F6*2</f>
        <v>30</v>
      </c>
      <c r="O59" s="9" t="s">
        <v>2</v>
      </c>
    </row>
    <row r="60" spans="1:15" ht="11.25">
      <c r="A60" s="5"/>
      <c r="B60" s="7"/>
      <c r="C60" s="7"/>
      <c r="D60" s="7"/>
      <c r="E60" s="7"/>
      <c r="F60" s="16">
        <f>F59/2</f>
        <v>15</v>
      </c>
      <c r="G60" s="9" t="s">
        <v>48</v>
      </c>
      <c r="I60" s="5"/>
      <c r="J60" s="7"/>
      <c r="K60" s="7"/>
      <c r="L60" s="7"/>
      <c r="M60" s="7"/>
      <c r="N60" s="16">
        <f>N59/2</f>
        <v>15</v>
      </c>
      <c r="O60" s="9" t="s">
        <v>48</v>
      </c>
    </row>
    <row r="61" spans="1:15" ht="11.25">
      <c r="A61" s="5"/>
      <c r="B61" s="7"/>
      <c r="C61" s="7"/>
      <c r="D61" s="7"/>
      <c r="E61" s="7"/>
      <c r="F61" s="16"/>
      <c r="G61" s="9"/>
      <c r="I61" s="5"/>
      <c r="J61" s="7"/>
      <c r="K61" s="7"/>
      <c r="L61" s="7"/>
      <c r="M61" s="7"/>
      <c r="N61" s="16"/>
      <c r="O61" s="9"/>
    </row>
    <row r="62" spans="1:15" ht="11.25">
      <c r="A62" s="145" t="s">
        <v>14</v>
      </c>
      <c r="B62" s="146"/>
      <c r="C62" s="146"/>
      <c r="D62" s="146"/>
      <c r="E62" s="146"/>
      <c r="F62" s="146"/>
      <c r="G62" s="147"/>
      <c r="I62" s="145" t="s">
        <v>14</v>
      </c>
      <c r="J62" s="146"/>
      <c r="K62" s="146"/>
      <c r="L62" s="146"/>
      <c r="M62" s="146"/>
      <c r="N62" s="146"/>
      <c r="O62" s="147"/>
    </row>
    <row r="63" spans="1:15" ht="11.25">
      <c r="A63" s="130" t="s">
        <v>85</v>
      </c>
      <c r="B63" s="131"/>
      <c r="C63" s="131"/>
      <c r="D63" s="131"/>
      <c r="E63" s="131"/>
      <c r="F63" s="131"/>
      <c r="G63" s="132"/>
      <c r="I63" s="15" t="s">
        <v>49</v>
      </c>
      <c r="J63" s="14"/>
      <c r="K63" s="14"/>
      <c r="L63" s="14"/>
      <c r="M63" s="14"/>
      <c r="N63" s="14"/>
      <c r="O63" s="26"/>
    </row>
    <row r="64" spans="1:15" ht="11.25">
      <c r="A64" s="133"/>
      <c r="B64" s="134"/>
      <c r="C64" s="134"/>
      <c r="D64" s="134"/>
      <c r="E64" s="134"/>
      <c r="F64" s="134"/>
      <c r="G64" s="135"/>
      <c r="I64" s="5" t="s">
        <v>50</v>
      </c>
      <c r="J64" s="14"/>
      <c r="K64" s="14"/>
      <c r="L64" s="14"/>
      <c r="M64" s="14"/>
      <c r="N64" s="14"/>
      <c r="O64" s="26"/>
    </row>
    <row r="65" spans="1:15" ht="11.25">
      <c r="A65" s="133"/>
      <c r="B65" s="134"/>
      <c r="C65" s="134"/>
      <c r="D65" s="134"/>
      <c r="E65" s="134"/>
      <c r="F65" s="134"/>
      <c r="G65" s="135"/>
      <c r="I65" s="5" t="s">
        <v>51</v>
      </c>
      <c r="J65" s="14"/>
      <c r="K65" s="14"/>
      <c r="L65" s="14"/>
      <c r="M65" s="14"/>
      <c r="N65" s="14"/>
      <c r="O65" s="26"/>
    </row>
    <row r="66" spans="1:15" ht="11.25">
      <c r="A66" s="133"/>
      <c r="B66" s="134"/>
      <c r="C66" s="134"/>
      <c r="D66" s="134"/>
      <c r="E66" s="134"/>
      <c r="F66" s="134"/>
      <c r="G66" s="135"/>
      <c r="I66" s="5"/>
      <c r="J66" s="14"/>
      <c r="K66" s="14"/>
      <c r="L66" s="14"/>
      <c r="M66" s="14"/>
      <c r="N66" s="14"/>
      <c r="O66" s="26"/>
    </row>
    <row r="67" spans="1:15" ht="11.25">
      <c r="A67" s="15"/>
      <c r="B67" s="7"/>
      <c r="C67" s="7"/>
      <c r="D67" s="7"/>
      <c r="E67" s="7"/>
      <c r="F67" s="7"/>
      <c r="G67" s="9"/>
      <c r="I67" s="15"/>
      <c r="J67" s="7"/>
      <c r="K67" s="7"/>
      <c r="L67" s="7"/>
      <c r="M67" s="7"/>
      <c r="N67" s="7"/>
      <c r="O67" s="9"/>
    </row>
    <row r="68" spans="1:15" ht="11.25">
      <c r="A68" s="72">
        <f>1000/F58</f>
        <v>2</v>
      </c>
      <c r="B68" s="7" t="s">
        <v>78</v>
      </c>
      <c r="C68" s="7"/>
      <c r="D68" s="7"/>
      <c r="E68" s="7"/>
      <c r="F68" s="7"/>
      <c r="G68" s="9"/>
      <c r="I68" s="72">
        <f>1000/N58</f>
        <v>2</v>
      </c>
      <c r="J68" s="7" t="s">
        <v>78</v>
      </c>
      <c r="K68" s="7"/>
      <c r="L68" s="7"/>
      <c r="M68" s="7"/>
      <c r="N68" s="7"/>
      <c r="O68" s="9"/>
    </row>
    <row r="69" spans="1:15" ht="11.25">
      <c r="A69" s="13" t="s">
        <v>79</v>
      </c>
      <c r="B69" s="2"/>
      <c r="C69" s="2"/>
      <c r="D69" s="2"/>
      <c r="E69" s="27"/>
      <c r="F69" s="7"/>
      <c r="G69" s="9"/>
      <c r="I69" s="13" t="s">
        <v>79</v>
      </c>
      <c r="J69" s="2"/>
      <c r="K69" s="2"/>
      <c r="L69" s="2"/>
      <c r="M69" s="27"/>
      <c r="N69" s="7"/>
      <c r="O69" s="9"/>
    </row>
    <row r="70" spans="1:15" ht="11.25">
      <c r="A70" s="13"/>
      <c r="B70" s="2"/>
      <c r="C70" s="2"/>
      <c r="D70" s="2"/>
      <c r="E70" s="27"/>
      <c r="F70" s="7"/>
      <c r="G70" s="9"/>
      <c r="I70" s="13"/>
      <c r="J70" s="2"/>
      <c r="K70" s="2"/>
      <c r="L70" s="2"/>
      <c r="M70" s="27"/>
      <c r="N70" s="7"/>
      <c r="O70" s="9"/>
    </row>
    <row r="71" spans="1:15" ht="12">
      <c r="A71" s="136" t="str">
        <f>"NOTICE: This feed may not be fed after "&amp;TEXT(F14,"mmmm d, yyyy")&amp;"."</f>
        <v>NOTICE: This feed may not be fed after March 1, 2017.</v>
      </c>
      <c r="B71" s="137"/>
      <c r="C71" s="137"/>
      <c r="D71" s="137"/>
      <c r="E71" s="137"/>
      <c r="F71" s="137"/>
      <c r="G71" s="138"/>
      <c r="I71" s="136" t="str">
        <f>"NOTICE: This feed may not be fed after "&amp;TEXT(F14,"mmmm d, yyyy")&amp;"."</f>
        <v>NOTICE: This feed may not be fed after March 1, 2017.</v>
      </c>
      <c r="J71" s="137"/>
      <c r="K71" s="137"/>
      <c r="L71" s="137"/>
      <c r="M71" s="137"/>
      <c r="N71" s="137"/>
      <c r="O71" s="138"/>
    </row>
    <row r="72" spans="1:15" ht="11.25">
      <c r="A72" s="145" t="s">
        <v>10</v>
      </c>
      <c r="B72" s="146"/>
      <c r="C72" s="146"/>
      <c r="D72" s="146"/>
      <c r="E72" s="146"/>
      <c r="F72" s="146"/>
      <c r="G72" s="147"/>
      <c r="I72" s="145" t="s">
        <v>10</v>
      </c>
      <c r="J72" s="146"/>
      <c r="K72" s="146"/>
      <c r="L72" s="146"/>
      <c r="M72" s="146"/>
      <c r="N72" s="146"/>
      <c r="O72" s="147"/>
    </row>
    <row r="73" spans="1:15" ht="12.75" customHeight="1">
      <c r="A73" s="130" t="s">
        <v>90</v>
      </c>
      <c r="B73" s="131"/>
      <c r="C73" s="131"/>
      <c r="D73" s="131"/>
      <c r="E73" s="131"/>
      <c r="F73" s="131"/>
      <c r="G73" s="132"/>
      <c r="I73" s="130" t="s">
        <v>90</v>
      </c>
      <c r="J73" s="131"/>
      <c r="K73" s="131"/>
      <c r="L73" s="131"/>
      <c r="M73" s="131"/>
      <c r="N73" s="131"/>
      <c r="O73" s="132"/>
    </row>
    <row r="74" spans="1:15" ht="12.75" customHeight="1">
      <c r="A74" s="133"/>
      <c r="B74" s="134"/>
      <c r="C74" s="134"/>
      <c r="D74" s="134"/>
      <c r="E74" s="134"/>
      <c r="F74" s="134"/>
      <c r="G74" s="135"/>
      <c r="I74" s="133"/>
      <c r="J74" s="134"/>
      <c r="K74" s="134"/>
      <c r="L74" s="134"/>
      <c r="M74" s="134"/>
      <c r="N74" s="134"/>
      <c r="O74" s="135"/>
    </row>
    <row r="75" spans="1:15" ht="12.75" customHeight="1">
      <c r="A75" s="133"/>
      <c r="B75" s="134"/>
      <c r="C75" s="134"/>
      <c r="D75" s="134"/>
      <c r="E75" s="134"/>
      <c r="F75" s="134"/>
      <c r="G75" s="135"/>
      <c r="I75" s="133"/>
      <c r="J75" s="134"/>
      <c r="K75" s="134"/>
      <c r="L75" s="134"/>
      <c r="M75" s="134"/>
      <c r="N75" s="134"/>
      <c r="O75" s="135"/>
    </row>
    <row r="76" spans="1:15" ht="12.75" customHeight="1">
      <c r="A76" s="133"/>
      <c r="B76" s="134"/>
      <c r="C76" s="134"/>
      <c r="D76" s="134"/>
      <c r="E76" s="134"/>
      <c r="F76" s="134"/>
      <c r="G76" s="135"/>
      <c r="I76" s="133"/>
      <c r="J76" s="134"/>
      <c r="K76" s="134"/>
      <c r="L76" s="134"/>
      <c r="M76" s="134"/>
      <c r="N76" s="134"/>
      <c r="O76" s="135"/>
    </row>
    <row r="77" spans="1:15" ht="12.75" customHeight="1">
      <c r="A77" s="133"/>
      <c r="B77" s="134"/>
      <c r="C77" s="134"/>
      <c r="D77" s="134"/>
      <c r="E77" s="134"/>
      <c r="F77" s="134"/>
      <c r="G77" s="135"/>
      <c r="I77" s="133"/>
      <c r="J77" s="134"/>
      <c r="K77" s="134"/>
      <c r="L77" s="134"/>
      <c r="M77" s="134"/>
      <c r="N77" s="134"/>
      <c r="O77" s="135"/>
    </row>
    <row r="78" spans="1:15" ht="12.75" customHeight="1">
      <c r="A78" s="157"/>
      <c r="B78" s="158"/>
      <c r="C78" s="158"/>
      <c r="D78" s="158"/>
      <c r="E78" s="158"/>
      <c r="F78" s="158"/>
      <c r="G78" s="159"/>
      <c r="I78" s="157"/>
      <c r="J78" s="158"/>
      <c r="K78" s="158"/>
      <c r="L78" s="158"/>
      <c r="M78" s="158"/>
      <c r="N78" s="158"/>
      <c r="O78" s="159"/>
    </row>
    <row r="79" spans="1:15" ht="11.25">
      <c r="A79" s="151" t="s">
        <v>7</v>
      </c>
      <c r="B79" s="152"/>
      <c r="C79" s="152"/>
      <c r="D79" s="152"/>
      <c r="E79" s="152"/>
      <c r="F79" s="152"/>
      <c r="G79" s="153"/>
      <c r="I79" s="151" t="s">
        <v>7</v>
      </c>
      <c r="J79" s="152"/>
      <c r="K79" s="152"/>
      <c r="L79" s="152"/>
      <c r="M79" s="152"/>
      <c r="N79" s="152"/>
      <c r="O79" s="153"/>
    </row>
    <row r="80" spans="1:15" ht="11.25">
      <c r="A80" s="151" t="str">
        <f>F13</f>
        <v>BLUE BIRD FEED MILL, ANY CITY, ANY STATE 55555</v>
      </c>
      <c r="B80" s="152"/>
      <c r="C80" s="152"/>
      <c r="D80" s="152"/>
      <c r="E80" s="152"/>
      <c r="F80" s="152"/>
      <c r="G80" s="153"/>
      <c r="I80" s="151" t="str">
        <f>F13</f>
        <v>BLUE BIRD FEED MILL, ANY CITY, ANY STATE 55555</v>
      </c>
      <c r="J80" s="152"/>
      <c r="K80" s="152"/>
      <c r="L80" s="152"/>
      <c r="M80" s="152"/>
      <c r="N80" s="152"/>
      <c r="O80" s="153"/>
    </row>
    <row r="81" spans="1:15" ht="11.25">
      <c r="A81" s="151" t="s">
        <v>19</v>
      </c>
      <c r="B81" s="152"/>
      <c r="C81" s="152"/>
      <c r="D81" s="152"/>
      <c r="E81" s="152"/>
      <c r="F81" s="152"/>
      <c r="G81" s="153"/>
      <c r="I81" s="151" t="s">
        <v>19</v>
      </c>
      <c r="J81" s="152"/>
      <c r="K81" s="152"/>
      <c r="L81" s="152"/>
      <c r="M81" s="152"/>
      <c r="N81" s="152"/>
      <c r="O81" s="153"/>
    </row>
    <row r="82" spans="1:15" ht="12" thickBot="1">
      <c r="A82" s="18"/>
      <c r="B82" s="19"/>
      <c r="C82" s="19"/>
      <c r="D82" s="19"/>
      <c r="E82" s="19"/>
      <c r="F82" s="20" t="s">
        <v>17</v>
      </c>
      <c r="G82" s="21">
        <f>C37</f>
        <v>42705</v>
      </c>
      <c r="I82" s="18"/>
      <c r="J82" s="19"/>
      <c r="K82" s="19"/>
      <c r="L82" s="19"/>
      <c r="M82" s="19"/>
      <c r="N82" s="20" t="s">
        <v>17</v>
      </c>
      <c r="O82" s="21">
        <f>C37</f>
        <v>42705</v>
      </c>
    </row>
    <row r="86" spans="1:10" ht="12.75">
      <c r="A86" s="75"/>
      <c r="F86" s="108" t="s">
        <v>68</v>
      </c>
      <c r="G86" s="108"/>
      <c r="H86" s="108"/>
      <c r="I86" s="108"/>
      <c r="J86" s="108"/>
    </row>
    <row r="87" spans="1:10" ht="12">
      <c r="A87" s="109" t="s">
        <v>86</v>
      </c>
      <c r="B87" s="109"/>
      <c r="C87" s="109"/>
      <c r="D87" s="109"/>
      <c r="E87" s="109"/>
      <c r="F87" s="110" t="str">
        <f>F2</f>
        <v>SONY DAIRY HEIFER GROWER</v>
      </c>
      <c r="G87" s="111"/>
      <c r="H87" s="111"/>
      <c r="I87" s="111"/>
      <c r="J87" s="112"/>
    </row>
    <row r="88" spans="1:10" ht="12">
      <c r="A88" s="109" t="s">
        <v>8</v>
      </c>
      <c r="B88" s="109"/>
      <c r="C88" s="109"/>
      <c r="D88" s="109"/>
      <c r="E88" s="109"/>
      <c r="F88" s="110" t="str">
        <f>F3</f>
        <v>Sony DHG 11-2016</v>
      </c>
      <c r="G88" s="111"/>
      <c r="H88" s="111"/>
      <c r="I88" s="111"/>
      <c r="J88" s="112"/>
    </row>
    <row r="89" spans="1:10" ht="12">
      <c r="A89" s="109" t="s">
        <v>1</v>
      </c>
      <c r="B89" s="109"/>
      <c r="C89" s="109"/>
      <c r="D89" s="109"/>
      <c r="E89" s="109"/>
      <c r="F89" s="110">
        <f>F4</f>
        <v>90101</v>
      </c>
      <c r="G89" s="111"/>
      <c r="H89" s="111"/>
      <c r="I89" s="111"/>
      <c r="J89" s="112"/>
    </row>
    <row r="90" spans="1:10" ht="12">
      <c r="A90" s="109" t="s">
        <v>9</v>
      </c>
      <c r="B90" s="109"/>
      <c r="C90" s="109"/>
      <c r="D90" s="109"/>
      <c r="E90" s="109"/>
      <c r="F90" s="113">
        <f ca="1">TODAY()</f>
        <v>42779</v>
      </c>
      <c r="G90" s="114"/>
      <c r="H90" s="114"/>
      <c r="I90" s="114"/>
      <c r="J90" s="115"/>
    </row>
    <row r="91" spans="1:10" ht="12">
      <c r="A91" s="109" t="s">
        <v>0</v>
      </c>
      <c r="B91" s="109"/>
      <c r="C91" s="109"/>
      <c r="D91" s="109"/>
      <c r="E91" s="109"/>
      <c r="F91" s="110">
        <f aca="true" t="shared" si="0" ref="F91:F98">F6</f>
        <v>2000</v>
      </c>
      <c r="G91" s="111"/>
      <c r="H91" s="111"/>
      <c r="I91" s="111"/>
      <c r="J91" s="112"/>
    </row>
    <row r="92" spans="1:10" ht="12">
      <c r="A92" s="109" t="s">
        <v>52</v>
      </c>
      <c r="B92" s="109"/>
      <c r="C92" s="109"/>
      <c r="D92" s="109"/>
      <c r="E92" s="109"/>
      <c r="F92" s="110">
        <f t="shared" si="0"/>
        <v>20</v>
      </c>
      <c r="G92" s="111"/>
      <c r="H92" s="111"/>
      <c r="I92" s="111"/>
      <c r="J92" s="112"/>
    </row>
    <row r="93" spans="1:10" ht="12">
      <c r="A93" s="109" t="s">
        <v>53</v>
      </c>
      <c r="B93" s="109"/>
      <c r="C93" s="109"/>
      <c r="D93" s="109"/>
      <c r="E93" s="109"/>
      <c r="F93" s="110" t="str">
        <f t="shared" si="0"/>
        <v>Aureomycin 50</v>
      </c>
      <c r="G93" s="111"/>
      <c r="H93" s="111"/>
      <c r="I93" s="111"/>
      <c r="J93" s="112"/>
    </row>
    <row r="94" spans="1:10" ht="12">
      <c r="A94" s="109" t="s">
        <v>80</v>
      </c>
      <c r="B94" s="109"/>
      <c r="C94" s="109"/>
      <c r="D94" s="109"/>
      <c r="E94" s="109"/>
      <c r="F94" s="110">
        <f t="shared" si="0"/>
        <v>100000</v>
      </c>
      <c r="G94" s="111"/>
      <c r="H94" s="111"/>
      <c r="I94" s="111"/>
      <c r="J94" s="112"/>
    </row>
    <row r="95" spans="1:10" ht="12">
      <c r="A95" s="109" t="s">
        <v>54</v>
      </c>
      <c r="B95" s="109"/>
      <c r="C95" s="109"/>
      <c r="D95" s="109"/>
      <c r="E95" s="109"/>
      <c r="F95" s="110">
        <f t="shared" si="0"/>
        <v>100</v>
      </c>
      <c r="G95" s="111"/>
      <c r="H95" s="111"/>
      <c r="I95" s="111"/>
      <c r="J95" s="112"/>
    </row>
    <row r="96" spans="1:10" ht="12">
      <c r="A96" s="109" t="s">
        <v>55</v>
      </c>
      <c r="B96" s="109"/>
      <c r="C96" s="109"/>
      <c r="D96" s="109"/>
      <c r="E96" s="109"/>
      <c r="F96" s="110" t="str">
        <f t="shared" si="0"/>
        <v>Blue Bird B600</v>
      </c>
      <c r="G96" s="111"/>
      <c r="H96" s="111"/>
      <c r="I96" s="111"/>
      <c r="J96" s="112"/>
    </row>
    <row r="97" spans="1:10" ht="12">
      <c r="A97" s="109" t="s">
        <v>56</v>
      </c>
      <c r="B97" s="109"/>
      <c r="C97" s="109"/>
      <c r="D97" s="109"/>
      <c r="E97" s="109"/>
      <c r="F97" s="110">
        <f t="shared" si="0"/>
        <v>600</v>
      </c>
      <c r="G97" s="111"/>
      <c r="H97" s="111"/>
      <c r="I97" s="111"/>
      <c r="J97" s="112"/>
    </row>
    <row r="98" spans="1:10" ht="12">
      <c r="A98" s="109" t="s">
        <v>11</v>
      </c>
      <c r="B98" s="109"/>
      <c r="C98" s="109"/>
      <c r="D98" s="109"/>
      <c r="E98" s="109"/>
      <c r="F98" s="116" t="str">
        <f t="shared" si="0"/>
        <v>BLUE BIRD FEED MILL, ANY CITY, ANY STATE 55555</v>
      </c>
      <c r="G98" s="117"/>
      <c r="H98" s="117"/>
      <c r="I98" s="117"/>
      <c r="J98" s="118"/>
    </row>
    <row r="99" spans="1:10" ht="12.75" thickBot="1">
      <c r="A99" s="57"/>
      <c r="B99" s="57"/>
      <c r="C99" s="57"/>
      <c r="D99" s="57"/>
      <c r="E99" s="57"/>
      <c r="F99" s="77"/>
      <c r="G99" s="77"/>
      <c r="H99" s="77"/>
      <c r="I99" s="77"/>
      <c r="J99" s="77"/>
    </row>
    <row r="100" spans="1:10" ht="12">
      <c r="A100" s="57"/>
      <c r="B100" s="120" t="s">
        <v>62</v>
      </c>
      <c r="C100" s="121"/>
      <c r="D100" s="121"/>
      <c r="E100" s="121"/>
      <c r="F100" s="121"/>
      <c r="G100" s="121"/>
      <c r="H100" s="121"/>
      <c r="I100" s="121"/>
      <c r="J100" s="122"/>
    </row>
    <row r="101" spans="1:10" ht="12.75">
      <c r="A101" s="57"/>
      <c r="B101" s="123" t="s">
        <v>63</v>
      </c>
      <c r="C101" s="124"/>
      <c r="D101" s="124"/>
      <c r="E101" s="124"/>
      <c r="F101" s="63">
        <f>F57</f>
        <v>1000</v>
      </c>
      <c r="G101" s="125" t="s">
        <v>60</v>
      </c>
      <c r="H101" s="125"/>
      <c r="I101" s="125"/>
      <c r="J101" s="126"/>
    </row>
    <row r="102" spans="1:10" ht="12.75">
      <c r="A102" s="57"/>
      <c r="B102" s="123" t="s">
        <v>64</v>
      </c>
      <c r="C102" s="124"/>
      <c r="D102" s="124"/>
      <c r="E102" s="124"/>
      <c r="F102" s="63">
        <f>F59</f>
        <v>30</v>
      </c>
      <c r="G102" s="125" t="s">
        <v>61</v>
      </c>
      <c r="H102" s="125"/>
      <c r="I102" s="125"/>
      <c r="J102" s="126"/>
    </row>
    <row r="103" spans="1:10" ht="12.75">
      <c r="A103" s="57"/>
      <c r="B103" s="12"/>
      <c r="C103" s="6"/>
      <c r="D103" s="6"/>
      <c r="E103" s="6"/>
      <c r="F103" s="64"/>
      <c r="G103" s="65"/>
      <c r="H103" s="65"/>
      <c r="I103" s="65"/>
      <c r="J103" s="79"/>
    </row>
    <row r="104" spans="1:10" ht="12">
      <c r="A104" s="57"/>
      <c r="B104" s="127" t="s">
        <v>65</v>
      </c>
      <c r="C104" s="128"/>
      <c r="D104" s="128"/>
      <c r="E104" s="128"/>
      <c r="F104" s="128"/>
      <c r="G104" s="128"/>
      <c r="H104" s="128"/>
      <c r="I104" s="128"/>
      <c r="J104" s="129"/>
    </row>
    <row r="105" spans="1:10" ht="12">
      <c r="A105" s="57"/>
      <c r="B105" s="12"/>
      <c r="C105" s="61"/>
      <c r="D105" s="61"/>
      <c r="E105" s="61"/>
      <c r="F105" s="61"/>
      <c r="G105" s="61"/>
      <c r="H105" s="61"/>
      <c r="I105" s="61"/>
      <c r="J105" s="80"/>
    </row>
    <row r="106" spans="1:10" ht="12.75">
      <c r="A106" s="57"/>
      <c r="B106" s="12"/>
      <c r="C106" s="2"/>
      <c r="D106" s="66"/>
      <c r="E106" s="2"/>
      <c r="F106" s="2"/>
      <c r="G106" s="17">
        <v>200</v>
      </c>
      <c r="H106" s="63">
        <f>G22*10/F58*F60</f>
        <v>60</v>
      </c>
      <c r="I106" s="2"/>
      <c r="J106" s="102"/>
    </row>
    <row r="107" spans="1:10" ht="12.75">
      <c r="A107" s="2"/>
      <c r="B107" s="73"/>
      <c r="C107" s="71" t="s">
        <v>66</v>
      </c>
      <c r="D107" s="6"/>
      <c r="E107" s="2"/>
      <c r="F107" s="104" t="str">
        <f>F23</f>
        <v>400-600</v>
      </c>
      <c r="G107" s="69">
        <v>400</v>
      </c>
      <c r="H107" s="63">
        <f>G23*10/F58*F60</f>
        <v>120</v>
      </c>
      <c r="I107" s="100" t="s">
        <v>75</v>
      </c>
      <c r="J107" s="102"/>
    </row>
    <row r="108" spans="1:10" ht="12.75">
      <c r="A108" s="57"/>
      <c r="B108" s="12"/>
      <c r="C108" s="2"/>
      <c r="D108" s="6"/>
      <c r="E108" s="2"/>
      <c r="F108" s="2"/>
      <c r="G108" s="67">
        <v>600</v>
      </c>
      <c r="H108" s="63">
        <f>G24*10/F58*F60</f>
        <v>180</v>
      </c>
      <c r="I108" s="101" t="s">
        <v>76</v>
      </c>
      <c r="J108" s="102"/>
    </row>
    <row r="109" spans="1:10" ht="12.75">
      <c r="A109" s="57"/>
      <c r="B109" s="98"/>
      <c r="C109" s="2"/>
      <c r="D109" s="6"/>
      <c r="E109" s="2"/>
      <c r="F109" s="2"/>
      <c r="G109" s="85">
        <v>800</v>
      </c>
      <c r="H109" s="63">
        <f>G25*10/F58*F60</f>
        <v>240</v>
      </c>
      <c r="I109" s="2"/>
      <c r="J109" s="102"/>
    </row>
    <row r="110" spans="1:10" ht="13.5" thickBot="1">
      <c r="A110" s="57"/>
      <c r="B110" s="87"/>
      <c r="C110" s="82"/>
      <c r="D110" s="20"/>
      <c r="E110" s="82"/>
      <c r="F110" s="82"/>
      <c r="G110" s="99"/>
      <c r="H110" s="88"/>
      <c r="I110" s="82"/>
      <c r="J110" s="103"/>
    </row>
    <row r="111" spans="1:10" ht="12.75">
      <c r="A111" s="57"/>
      <c r="B111" s="57"/>
      <c r="C111" s="2"/>
      <c r="D111" s="6"/>
      <c r="E111" s="86"/>
      <c r="F111" s="84"/>
      <c r="G111" s="81"/>
      <c r="H111" s="84"/>
      <c r="I111" s="81"/>
      <c r="J111" s="81"/>
    </row>
    <row r="112" spans="1:10" ht="12">
      <c r="A112" s="109" t="s">
        <v>58</v>
      </c>
      <c r="B112" s="109"/>
      <c r="C112" s="109"/>
      <c r="D112" s="109"/>
      <c r="E112" s="109"/>
      <c r="F112" s="160" t="str">
        <f>F28</f>
        <v>none</v>
      </c>
      <c r="G112" s="160"/>
      <c r="H112" s="160"/>
      <c r="I112" s="160"/>
      <c r="J112" s="160"/>
    </row>
    <row r="113" spans="1:10" ht="12">
      <c r="A113" s="109" t="s">
        <v>59</v>
      </c>
      <c r="B113" s="109"/>
      <c r="C113" s="109"/>
      <c r="D113" s="109"/>
      <c r="E113" s="109"/>
      <c r="F113" s="76">
        <f>F29</f>
        <v>0</v>
      </c>
      <c r="G113" s="119" t="s">
        <v>4</v>
      </c>
      <c r="H113" s="119"/>
      <c r="I113" s="119"/>
      <c r="J113" s="119"/>
    </row>
    <row r="114" spans="1:10" ht="12">
      <c r="A114" s="109" t="s">
        <v>87</v>
      </c>
      <c r="B114" s="109"/>
      <c r="C114" s="109"/>
      <c r="D114" s="109"/>
      <c r="E114" s="109"/>
      <c r="F114" s="76">
        <f>F30</f>
        <v>0</v>
      </c>
      <c r="G114" s="119" t="s">
        <v>4</v>
      </c>
      <c r="H114" s="119"/>
      <c r="I114" s="119"/>
      <c r="J114" s="119"/>
    </row>
  </sheetData>
  <sheetProtection password="8074" sheet="1" objects="1" scenarios="1"/>
  <mergeCells count="111">
    <mergeCell ref="A14:E14"/>
    <mergeCell ref="F14:J14"/>
    <mergeCell ref="A47:G47"/>
    <mergeCell ref="I47:O47"/>
    <mergeCell ref="A50:G55"/>
    <mergeCell ref="I50:O55"/>
    <mergeCell ref="A49:G49"/>
    <mergeCell ref="I49:O49"/>
    <mergeCell ref="A28:E28"/>
    <mergeCell ref="F28:J28"/>
    <mergeCell ref="B104:J104"/>
    <mergeCell ref="A112:E112"/>
    <mergeCell ref="F112:J112"/>
    <mergeCell ref="A113:E113"/>
    <mergeCell ref="G113:J113"/>
    <mergeCell ref="A114:E114"/>
    <mergeCell ref="G114:J114"/>
    <mergeCell ref="A98:E98"/>
    <mergeCell ref="F98:J98"/>
    <mergeCell ref="B100:J100"/>
    <mergeCell ref="B101:E101"/>
    <mergeCell ref="G101:J101"/>
    <mergeCell ref="B102:E102"/>
    <mergeCell ref="G102:J102"/>
    <mergeCell ref="A95:E95"/>
    <mergeCell ref="F95:J95"/>
    <mergeCell ref="A96:E96"/>
    <mergeCell ref="F96:J96"/>
    <mergeCell ref="A97:E97"/>
    <mergeCell ref="F97:J97"/>
    <mergeCell ref="A92:E92"/>
    <mergeCell ref="F92:J92"/>
    <mergeCell ref="A93:E93"/>
    <mergeCell ref="F93:J93"/>
    <mergeCell ref="A94:E94"/>
    <mergeCell ref="F94:J94"/>
    <mergeCell ref="A89:E89"/>
    <mergeCell ref="F89:J89"/>
    <mergeCell ref="A90:E90"/>
    <mergeCell ref="F90:J90"/>
    <mergeCell ref="A91:E91"/>
    <mergeCell ref="F91:J91"/>
    <mergeCell ref="A81:G81"/>
    <mergeCell ref="I81:O81"/>
    <mergeCell ref="F86:J86"/>
    <mergeCell ref="A87:E87"/>
    <mergeCell ref="F87:J87"/>
    <mergeCell ref="A88:E88"/>
    <mergeCell ref="F88:J88"/>
    <mergeCell ref="A72:G72"/>
    <mergeCell ref="I72:O72"/>
    <mergeCell ref="A79:G79"/>
    <mergeCell ref="I79:O79"/>
    <mergeCell ref="A80:G80"/>
    <mergeCell ref="I80:O80"/>
    <mergeCell ref="A73:G78"/>
    <mergeCell ref="I73:O78"/>
    <mergeCell ref="I56:O56"/>
    <mergeCell ref="A62:G62"/>
    <mergeCell ref="I62:O62"/>
    <mergeCell ref="A42:G42"/>
    <mergeCell ref="I42:O42"/>
    <mergeCell ref="A43:G43"/>
    <mergeCell ref="I43:O43"/>
    <mergeCell ref="A45:G46"/>
    <mergeCell ref="I45:O46"/>
    <mergeCell ref="A63:G66"/>
    <mergeCell ref="A71:G71"/>
    <mergeCell ref="I71:O71"/>
    <mergeCell ref="B33:C33"/>
    <mergeCell ref="A37:B37"/>
    <mergeCell ref="A38:G38"/>
    <mergeCell ref="I38:O38"/>
    <mergeCell ref="A41:D41"/>
    <mergeCell ref="I41:L41"/>
    <mergeCell ref="A56:G56"/>
    <mergeCell ref="A29:E29"/>
    <mergeCell ref="G29:J29"/>
    <mergeCell ref="A30:E30"/>
    <mergeCell ref="G30:J30"/>
    <mergeCell ref="B16:J16"/>
    <mergeCell ref="B17:E17"/>
    <mergeCell ref="G17:J17"/>
    <mergeCell ref="B18:E18"/>
    <mergeCell ref="G18:J18"/>
    <mergeCell ref="B20:J20"/>
    <mergeCell ref="A11:E11"/>
    <mergeCell ref="F11:J11"/>
    <mergeCell ref="A12:E12"/>
    <mergeCell ref="F12:J12"/>
    <mergeCell ref="A13:E13"/>
    <mergeCell ref="F13:J13"/>
    <mergeCell ref="A8:E8"/>
    <mergeCell ref="F8:J8"/>
    <mergeCell ref="A9:E9"/>
    <mergeCell ref="F9:J9"/>
    <mergeCell ref="A10:E10"/>
    <mergeCell ref="F10:J10"/>
    <mergeCell ref="A5:E5"/>
    <mergeCell ref="F5:J5"/>
    <mergeCell ref="A6:E6"/>
    <mergeCell ref="F6:J6"/>
    <mergeCell ref="A7:E7"/>
    <mergeCell ref="F7:J7"/>
    <mergeCell ref="F1:J1"/>
    <mergeCell ref="A2:E2"/>
    <mergeCell ref="F2:J2"/>
    <mergeCell ref="A3:E3"/>
    <mergeCell ref="F3:J3"/>
    <mergeCell ref="A4:E4"/>
    <mergeCell ref="F4:J4"/>
  </mergeCells>
  <dataValidations count="1">
    <dataValidation type="date" showInputMessage="1" showErrorMessage="1" promptTitle="VFD Expiration Date" prompt="All VFDs contain an expiration date; include the date in this cell." errorTitle="Expiration Date" error="The expiration date may not exceed 90 days past the VFD date (invoice date)." sqref="F14:J14">
      <formula1>F5</formula1>
      <formula2>F5+183</formula2>
    </dataValidation>
  </dataValidations>
  <printOptions horizontalCentered="1" verticalCentered="1"/>
  <pageMargins left="0.45" right="0.45" top="0.25" bottom="0.25" header="0.05" footer="0.25"/>
  <pageSetup fitToHeight="1" fitToWidth="1"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IV16384"/>
    </sheetView>
  </sheetViews>
  <sheetFormatPr defaultColWidth="9.140625" defaultRowHeight="12.75"/>
  <sheetData>
    <row r="1" ht="12.75">
      <c r="A1" t="s">
        <v>20</v>
      </c>
    </row>
    <row r="3" spans="1:9" ht="12.75">
      <c r="A3" t="s">
        <v>21</v>
      </c>
      <c r="E3" t="s">
        <v>21</v>
      </c>
      <c r="I3" t="s">
        <v>21</v>
      </c>
    </row>
    <row r="4" spans="1:11" ht="12.75">
      <c r="A4" t="s">
        <v>22</v>
      </c>
      <c r="B4" s="177" t="str">
        <f>'Label Template'!F2</f>
        <v>SONY DAIRY HEIFER GROWER</v>
      </c>
      <c r="C4" s="177"/>
      <c r="E4" t="s">
        <v>22</v>
      </c>
      <c r="F4" s="177" t="str">
        <f>$B$4</f>
        <v>SONY DAIRY HEIFER GROWER</v>
      </c>
      <c r="G4" s="177"/>
      <c r="I4" t="s">
        <v>22</v>
      </c>
      <c r="J4" s="177" t="str">
        <f>$B$4</f>
        <v>SONY DAIRY HEIFER GROWER</v>
      </c>
      <c r="K4" s="177"/>
    </row>
    <row r="5" spans="1:11" ht="12.75">
      <c r="A5" t="s">
        <v>23</v>
      </c>
      <c r="B5" s="178">
        <f>'Label Template'!F5</f>
        <v>42736</v>
      </c>
      <c r="C5" s="178"/>
      <c r="E5" t="s">
        <v>23</v>
      </c>
      <c r="F5" s="178">
        <f>$B$5</f>
        <v>42736</v>
      </c>
      <c r="G5" s="178"/>
      <c r="I5" t="s">
        <v>23</v>
      </c>
      <c r="J5" s="178">
        <f>$B$5</f>
        <v>42736</v>
      </c>
      <c r="K5" s="178"/>
    </row>
    <row r="6" spans="1:11" ht="12.75">
      <c r="A6" t="s">
        <v>6</v>
      </c>
      <c r="B6" s="177">
        <f>'Label Template'!F4</f>
        <v>90101</v>
      </c>
      <c r="C6" s="177"/>
      <c r="E6" t="s">
        <v>6</v>
      </c>
      <c r="F6" s="177">
        <f>$B$6</f>
        <v>90101</v>
      </c>
      <c r="G6" s="177"/>
      <c r="I6" t="s">
        <v>6</v>
      </c>
      <c r="J6" s="177">
        <f>$B$6</f>
        <v>90101</v>
      </c>
      <c r="K6" s="177"/>
    </row>
    <row r="9" spans="1:9" ht="12.75">
      <c r="A9" t="s">
        <v>21</v>
      </c>
      <c r="E9" t="s">
        <v>21</v>
      </c>
      <c r="I9" t="s">
        <v>21</v>
      </c>
    </row>
    <row r="10" spans="1:11" ht="12.75">
      <c r="A10" t="s">
        <v>22</v>
      </c>
      <c r="B10" s="177" t="str">
        <f>$B$4</f>
        <v>SONY DAIRY HEIFER GROWER</v>
      </c>
      <c r="C10" s="177"/>
      <c r="E10" t="s">
        <v>22</v>
      </c>
      <c r="F10" s="177" t="str">
        <f>$B$4</f>
        <v>SONY DAIRY HEIFER GROWER</v>
      </c>
      <c r="G10" s="177"/>
      <c r="I10" t="s">
        <v>22</v>
      </c>
      <c r="J10" s="177" t="str">
        <f>$B$4</f>
        <v>SONY DAIRY HEIFER GROWER</v>
      </c>
      <c r="K10" s="177"/>
    </row>
    <row r="11" spans="1:11" ht="12.75">
      <c r="A11" t="s">
        <v>23</v>
      </c>
      <c r="B11" s="178">
        <f>$B$5</f>
        <v>42736</v>
      </c>
      <c r="C11" s="178"/>
      <c r="E11" t="s">
        <v>23</v>
      </c>
      <c r="F11" s="178">
        <f>$B$5</f>
        <v>42736</v>
      </c>
      <c r="G11" s="178"/>
      <c r="I11" t="s">
        <v>23</v>
      </c>
      <c r="J11" s="178">
        <f>$B$5</f>
        <v>42736</v>
      </c>
      <c r="K11" s="178"/>
    </row>
    <row r="12" spans="1:11" ht="12.75">
      <c r="A12" t="s">
        <v>6</v>
      </c>
      <c r="B12" s="177">
        <f>$B$6</f>
        <v>90101</v>
      </c>
      <c r="C12" s="177"/>
      <c r="E12" t="s">
        <v>6</v>
      </c>
      <c r="F12" s="177">
        <f>$B$6</f>
        <v>90101</v>
      </c>
      <c r="G12" s="177"/>
      <c r="I12" t="s">
        <v>6</v>
      </c>
      <c r="J12" s="177">
        <f>$B$6</f>
        <v>90101</v>
      </c>
      <c r="K12" s="177"/>
    </row>
    <row r="15" spans="1:9" ht="12.75">
      <c r="A15" t="s">
        <v>21</v>
      </c>
      <c r="E15" t="s">
        <v>21</v>
      </c>
      <c r="I15" t="s">
        <v>21</v>
      </c>
    </row>
    <row r="16" spans="1:11" ht="12.75">
      <c r="A16" t="s">
        <v>22</v>
      </c>
      <c r="B16" s="177" t="str">
        <f>$B$4</f>
        <v>SONY DAIRY HEIFER GROWER</v>
      </c>
      <c r="C16" s="177"/>
      <c r="E16" t="s">
        <v>22</v>
      </c>
      <c r="F16" s="177" t="str">
        <f>$B$4</f>
        <v>SONY DAIRY HEIFER GROWER</v>
      </c>
      <c r="G16" s="177"/>
      <c r="I16" t="s">
        <v>22</v>
      </c>
      <c r="J16" s="177" t="str">
        <f>$B$4</f>
        <v>SONY DAIRY HEIFER GROWER</v>
      </c>
      <c r="K16" s="177"/>
    </row>
    <row r="17" spans="1:11" ht="12.75">
      <c r="A17" t="s">
        <v>23</v>
      </c>
      <c r="B17" s="178">
        <f>$B$5</f>
        <v>42736</v>
      </c>
      <c r="C17" s="178"/>
      <c r="E17" t="s">
        <v>23</v>
      </c>
      <c r="F17" s="178">
        <f>$B$5</f>
        <v>42736</v>
      </c>
      <c r="G17" s="178"/>
      <c r="I17" t="s">
        <v>23</v>
      </c>
      <c r="J17" s="178">
        <f>$B$5</f>
        <v>42736</v>
      </c>
      <c r="K17" s="178"/>
    </row>
    <row r="18" spans="1:11" ht="12.75">
      <c r="A18" t="s">
        <v>6</v>
      </c>
      <c r="B18" s="177">
        <f>$B$6</f>
        <v>90101</v>
      </c>
      <c r="C18" s="177"/>
      <c r="E18" t="s">
        <v>6</v>
      </c>
      <c r="F18" s="177">
        <f>$B$6</f>
        <v>90101</v>
      </c>
      <c r="G18" s="177"/>
      <c r="I18" t="s">
        <v>6</v>
      </c>
      <c r="J18" s="177">
        <f>$B$6</f>
        <v>90101</v>
      </c>
      <c r="K18" s="177"/>
    </row>
    <row r="21" spans="1:9" ht="12.75">
      <c r="A21" t="s">
        <v>21</v>
      </c>
      <c r="E21" t="s">
        <v>21</v>
      </c>
      <c r="I21" t="s">
        <v>21</v>
      </c>
    </row>
    <row r="22" spans="1:11" ht="12.75">
      <c r="A22" t="s">
        <v>22</v>
      </c>
      <c r="B22" s="177" t="str">
        <f>$B$4</f>
        <v>SONY DAIRY HEIFER GROWER</v>
      </c>
      <c r="C22" s="177"/>
      <c r="E22" t="s">
        <v>22</v>
      </c>
      <c r="F22" s="177" t="str">
        <f>$B$4</f>
        <v>SONY DAIRY HEIFER GROWER</v>
      </c>
      <c r="G22" s="177"/>
      <c r="I22" t="s">
        <v>22</v>
      </c>
      <c r="J22" s="177" t="str">
        <f>$B$4</f>
        <v>SONY DAIRY HEIFER GROWER</v>
      </c>
      <c r="K22" s="177"/>
    </row>
    <row r="23" spans="1:11" ht="12.75">
      <c r="A23" t="s">
        <v>23</v>
      </c>
      <c r="B23" s="178">
        <f>$B$5</f>
        <v>42736</v>
      </c>
      <c r="C23" s="178"/>
      <c r="E23" t="s">
        <v>23</v>
      </c>
      <c r="F23" s="178">
        <f>$B$5</f>
        <v>42736</v>
      </c>
      <c r="G23" s="178"/>
      <c r="I23" t="s">
        <v>23</v>
      </c>
      <c r="J23" s="178">
        <f>$B$5</f>
        <v>42736</v>
      </c>
      <c r="K23" s="178"/>
    </row>
    <row r="24" spans="1:11" ht="12.75">
      <c r="A24" t="s">
        <v>6</v>
      </c>
      <c r="B24" s="177">
        <f>$B$6</f>
        <v>90101</v>
      </c>
      <c r="C24" s="177"/>
      <c r="E24" t="s">
        <v>6</v>
      </c>
      <c r="F24" s="177">
        <f>$B$6</f>
        <v>90101</v>
      </c>
      <c r="G24" s="177"/>
      <c r="I24" t="s">
        <v>6</v>
      </c>
      <c r="J24" s="177">
        <f>$B$6</f>
        <v>90101</v>
      </c>
      <c r="K24" s="177"/>
    </row>
    <row r="26" spans="1:9" ht="12.75">
      <c r="A26" t="s">
        <v>21</v>
      </c>
      <c r="E26" t="s">
        <v>21</v>
      </c>
      <c r="I26" t="s">
        <v>21</v>
      </c>
    </row>
    <row r="27" spans="1:11" ht="12.75">
      <c r="A27" t="s">
        <v>22</v>
      </c>
      <c r="B27" s="177" t="str">
        <f>$B$4</f>
        <v>SONY DAIRY HEIFER GROWER</v>
      </c>
      <c r="C27" s="177"/>
      <c r="E27" t="s">
        <v>22</v>
      </c>
      <c r="F27" s="177" t="str">
        <f>$B$4</f>
        <v>SONY DAIRY HEIFER GROWER</v>
      </c>
      <c r="G27" s="177"/>
      <c r="I27" t="s">
        <v>22</v>
      </c>
      <c r="J27" s="177" t="str">
        <f>$B$4</f>
        <v>SONY DAIRY HEIFER GROWER</v>
      </c>
      <c r="K27" s="177"/>
    </row>
    <row r="28" spans="1:11" ht="12.75">
      <c r="A28" t="s">
        <v>23</v>
      </c>
      <c r="B28" s="178">
        <f>$B$5</f>
        <v>42736</v>
      </c>
      <c r="C28" s="178"/>
      <c r="E28" t="s">
        <v>23</v>
      </c>
      <c r="F28" s="178">
        <f>$B$5</f>
        <v>42736</v>
      </c>
      <c r="G28" s="178"/>
      <c r="I28" t="s">
        <v>23</v>
      </c>
      <c r="J28" s="178">
        <f>$B$5</f>
        <v>42736</v>
      </c>
      <c r="K28" s="178"/>
    </row>
    <row r="29" spans="1:11" ht="12.75">
      <c r="A29" t="s">
        <v>6</v>
      </c>
      <c r="B29" s="177">
        <f>$B$6</f>
        <v>90101</v>
      </c>
      <c r="C29" s="177"/>
      <c r="E29" t="s">
        <v>6</v>
      </c>
      <c r="F29" s="177">
        <f>$B$6</f>
        <v>90101</v>
      </c>
      <c r="G29" s="177"/>
      <c r="I29" t="s">
        <v>6</v>
      </c>
      <c r="J29" s="177">
        <f>$B$6</f>
        <v>90101</v>
      </c>
      <c r="K29" s="177"/>
    </row>
    <row r="32" spans="1:9" ht="12.75">
      <c r="A32" t="s">
        <v>21</v>
      </c>
      <c r="E32" t="s">
        <v>21</v>
      </c>
      <c r="I32" t="s">
        <v>21</v>
      </c>
    </row>
    <row r="33" spans="1:11" ht="12.75">
      <c r="A33" t="s">
        <v>22</v>
      </c>
      <c r="B33" s="177" t="str">
        <f>$B$4</f>
        <v>SONY DAIRY HEIFER GROWER</v>
      </c>
      <c r="C33" s="177"/>
      <c r="E33" t="s">
        <v>22</v>
      </c>
      <c r="F33" s="177" t="str">
        <f>$B$4</f>
        <v>SONY DAIRY HEIFER GROWER</v>
      </c>
      <c r="G33" s="177"/>
      <c r="I33" t="s">
        <v>22</v>
      </c>
      <c r="J33" s="177" t="str">
        <f>$B$4</f>
        <v>SONY DAIRY HEIFER GROWER</v>
      </c>
      <c r="K33" s="177"/>
    </row>
    <row r="34" spans="1:11" ht="12.75">
      <c r="A34" t="s">
        <v>23</v>
      </c>
      <c r="B34" s="178">
        <f>$B$5</f>
        <v>42736</v>
      </c>
      <c r="C34" s="178"/>
      <c r="E34" t="s">
        <v>23</v>
      </c>
      <c r="F34" s="178">
        <f>$B$5</f>
        <v>42736</v>
      </c>
      <c r="G34" s="178"/>
      <c r="I34" t="s">
        <v>23</v>
      </c>
      <c r="J34" s="178">
        <f>$B$5</f>
        <v>42736</v>
      </c>
      <c r="K34" s="178"/>
    </row>
    <row r="35" spans="1:11" ht="12.75">
      <c r="A35" t="s">
        <v>6</v>
      </c>
      <c r="B35" s="177">
        <f>$B$6</f>
        <v>90101</v>
      </c>
      <c r="C35" s="177"/>
      <c r="E35" t="s">
        <v>6</v>
      </c>
      <c r="F35" s="177">
        <f>$B$6</f>
        <v>90101</v>
      </c>
      <c r="G35" s="177"/>
      <c r="I35" t="s">
        <v>6</v>
      </c>
      <c r="J35" s="177">
        <f>$B$6</f>
        <v>90101</v>
      </c>
      <c r="K35" s="177"/>
    </row>
    <row r="38" spans="1:9" ht="12.75">
      <c r="A38" t="s">
        <v>21</v>
      </c>
      <c r="E38" t="s">
        <v>21</v>
      </c>
      <c r="I38" t="s">
        <v>21</v>
      </c>
    </row>
    <row r="39" spans="1:11" ht="12.75">
      <c r="A39" t="s">
        <v>22</v>
      </c>
      <c r="B39" s="177" t="str">
        <f>$B$4</f>
        <v>SONY DAIRY HEIFER GROWER</v>
      </c>
      <c r="C39" s="177"/>
      <c r="E39" t="s">
        <v>22</v>
      </c>
      <c r="F39" s="177" t="str">
        <f>$B$4</f>
        <v>SONY DAIRY HEIFER GROWER</v>
      </c>
      <c r="G39" s="177"/>
      <c r="I39" t="s">
        <v>22</v>
      </c>
      <c r="J39" s="177" t="str">
        <f>$B$4</f>
        <v>SONY DAIRY HEIFER GROWER</v>
      </c>
      <c r="K39" s="177"/>
    </row>
    <row r="40" spans="1:11" ht="12.75">
      <c r="A40" t="s">
        <v>23</v>
      </c>
      <c r="B40" s="178">
        <f>$B$5</f>
        <v>42736</v>
      </c>
      <c r="C40" s="178"/>
      <c r="E40" t="s">
        <v>23</v>
      </c>
      <c r="F40" s="178">
        <f>$B$5</f>
        <v>42736</v>
      </c>
      <c r="G40" s="178"/>
      <c r="I40" t="s">
        <v>23</v>
      </c>
      <c r="J40" s="178">
        <f>$B$5</f>
        <v>42736</v>
      </c>
      <c r="K40" s="178"/>
    </row>
    <row r="41" spans="1:11" ht="12.75">
      <c r="A41" t="s">
        <v>6</v>
      </c>
      <c r="B41" s="177">
        <f>$B$6</f>
        <v>90101</v>
      </c>
      <c r="C41" s="177"/>
      <c r="E41" t="s">
        <v>6</v>
      </c>
      <c r="F41" s="177">
        <f>$B$6</f>
        <v>90101</v>
      </c>
      <c r="G41" s="177"/>
      <c r="I41" t="s">
        <v>6</v>
      </c>
      <c r="J41" s="177">
        <f>$B$6</f>
        <v>90101</v>
      </c>
      <c r="K41" s="177"/>
    </row>
    <row r="44" spans="1:9" ht="12.75">
      <c r="A44" t="s">
        <v>21</v>
      </c>
      <c r="E44" t="s">
        <v>21</v>
      </c>
      <c r="I44" t="s">
        <v>21</v>
      </c>
    </row>
    <row r="45" spans="1:11" ht="12.75">
      <c r="A45" t="s">
        <v>22</v>
      </c>
      <c r="B45" s="177" t="str">
        <f>$B$4</f>
        <v>SONY DAIRY HEIFER GROWER</v>
      </c>
      <c r="C45" s="177"/>
      <c r="E45" t="s">
        <v>22</v>
      </c>
      <c r="F45" s="177" t="str">
        <f>$B$4</f>
        <v>SONY DAIRY HEIFER GROWER</v>
      </c>
      <c r="G45" s="177"/>
      <c r="I45" t="s">
        <v>22</v>
      </c>
      <c r="J45" s="177" t="str">
        <f>$B$4</f>
        <v>SONY DAIRY HEIFER GROWER</v>
      </c>
      <c r="K45" s="177"/>
    </row>
    <row r="46" spans="1:11" ht="12.75">
      <c r="A46" t="s">
        <v>23</v>
      </c>
      <c r="B46" s="178">
        <f>$B$5</f>
        <v>42736</v>
      </c>
      <c r="C46" s="178"/>
      <c r="E46" t="s">
        <v>23</v>
      </c>
      <c r="F46" s="178">
        <f>$B$5</f>
        <v>42736</v>
      </c>
      <c r="G46" s="178"/>
      <c r="I46" t="s">
        <v>23</v>
      </c>
      <c r="J46" s="178">
        <f>$B$5</f>
        <v>42736</v>
      </c>
      <c r="K46" s="178"/>
    </row>
    <row r="47" spans="1:11" ht="12.75">
      <c r="A47" t="s">
        <v>6</v>
      </c>
      <c r="B47" s="177">
        <f>$B$6</f>
        <v>90101</v>
      </c>
      <c r="C47" s="177"/>
      <c r="E47" t="s">
        <v>6</v>
      </c>
      <c r="F47" s="177">
        <f>$B$6</f>
        <v>90101</v>
      </c>
      <c r="G47" s="177"/>
      <c r="I47" t="s">
        <v>6</v>
      </c>
      <c r="J47" s="177">
        <f>$B$6</f>
        <v>90101</v>
      </c>
      <c r="K47" s="177"/>
    </row>
    <row r="50" spans="1:9" ht="12.75">
      <c r="A50" t="s">
        <v>21</v>
      </c>
      <c r="E50" t="s">
        <v>21</v>
      </c>
      <c r="I50" t="s">
        <v>21</v>
      </c>
    </row>
    <row r="51" spans="1:11" ht="12.75">
      <c r="A51" t="s">
        <v>22</v>
      </c>
      <c r="B51" s="177" t="str">
        <f>$B$4</f>
        <v>SONY DAIRY HEIFER GROWER</v>
      </c>
      <c r="C51" s="177"/>
      <c r="E51" t="s">
        <v>22</v>
      </c>
      <c r="F51" s="177" t="str">
        <f>$B$4</f>
        <v>SONY DAIRY HEIFER GROWER</v>
      </c>
      <c r="G51" s="177"/>
      <c r="I51" t="s">
        <v>22</v>
      </c>
      <c r="J51" s="177" t="str">
        <f>$B$4</f>
        <v>SONY DAIRY HEIFER GROWER</v>
      </c>
      <c r="K51" s="177"/>
    </row>
    <row r="52" spans="1:11" ht="12.75">
      <c r="A52" t="s">
        <v>23</v>
      </c>
      <c r="B52" s="178">
        <f>$B$5</f>
        <v>42736</v>
      </c>
      <c r="C52" s="178"/>
      <c r="E52" t="s">
        <v>23</v>
      </c>
      <c r="F52" s="178">
        <f>$B$5</f>
        <v>42736</v>
      </c>
      <c r="G52" s="178"/>
      <c r="I52" t="s">
        <v>23</v>
      </c>
      <c r="J52" s="178">
        <f>$B$5</f>
        <v>42736</v>
      </c>
      <c r="K52" s="178"/>
    </row>
    <row r="53" spans="1:11" ht="12.75">
      <c r="A53" t="s">
        <v>6</v>
      </c>
      <c r="B53" s="177">
        <f>$B$6</f>
        <v>90101</v>
      </c>
      <c r="C53" s="177"/>
      <c r="E53" t="s">
        <v>6</v>
      </c>
      <c r="F53" s="177">
        <f>$B$6</f>
        <v>90101</v>
      </c>
      <c r="G53" s="177"/>
      <c r="I53" t="s">
        <v>6</v>
      </c>
      <c r="J53" s="177">
        <f>$B$6</f>
        <v>90101</v>
      </c>
      <c r="K53" s="177"/>
    </row>
    <row r="56" spans="1:9" ht="12.75">
      <c r="A56" t="s">
        <v>21</v>
      </c>
      <c r="E56" t="s">
        <v>21</v>
      </c>
      <c r="I56" t="s">
        <v>21</v>
      </c>
    </row>
    <row r="57" spans="1:11" ht="12.75">
      <c r="A57" t="s">
        <v>22</v>
      </c>
      <c r="B57" s="177" t="str">
        <f>$B$4</f>
        <v>SONY DAIRY HEIFER GROWER</v>
      </c>
      <c r="C57" s="177"/>
      <c r="E57" t="s">
        <v>22</v>
      </c>
      <c r="F57" s="177" t="str">
        <f>$B$4</f>
        <v>SONY DAIRY HEIFER GROWER</v>
      </c>
      <c r="G57" s="177"/>
      <c r="I57" t="s">
        <v>22</v>
      </c>
      <c r="J57" s="177" t="str">
        <f>$B$4</f>
        <v>SONY DAIRY HEIFER GROWER</v>
      </c>
      <c r="K57" s="177"/>
    </row>
    <row r="58" spans="1:11" ht="12.75">
      <c r="A58" t="s">
        <v>23</v>
      </c>
      <c r="B58" s="178">
        <f>$B$5</f>
        <v>42736</v>
      </c>
      <c r="C58" s="178"/>
      <c r="E58" t="s">
        <v>23</v>
      </c>
      <c r="F58" s="178">
        <f>$B$5</f>
        <v>42736</v>
      </c>
      <c r="G58" s="178"/>
      <c r="I58" t="s">
        <v>23</v>
      </c>
      <c r="J58" s="178">
        <f>$B$5</f>
        <v>42736</v>
      </c>
      <c r="K58" s="178"/>
    </row>
    <row r="59" spans="1:11" ht="12.75">
      <c r="A59" t="s">
        <v>6</v>
      </c>
      <c r="B59" s="177">
        <f>$B$6</f>
        <v>90101</v>
      </c>
      <c r="C59" s="177"/>
      <c r="E59" t="s">
        <v>6</v>
      </c>
      <c r="F59" s="177">
        <f>$B$6</f>
        <v>90101</v>
      </c>
      <c r="G59" s="177"/>
      <c r="I59" t="s">
        <v>6</v>
      </c>
      <c r="J59" s="177">
        <f>$B$6</f>
        <v>90101</v>
      </c>
      <c r="K59" s="177"/>
    </row>
  </sheetData>
  <sheetProtection/>
  <mergeCells count="90">
    <mergeCell ref="J51:K51"/>
    <mergeCell ref="J52:K52"/>
    <mergeCell ref="J53:K53"/>
    <mergeCell ref="J57:K57"/>
    <mergeCell ref="J58:K58"/>
    <mergeCell ref="J59:K59"/>
    <mergeCell ref="F59:G59"/>
    <mergeCell ref="J33:K33"/>
    <mergeCell ref="J34:K34"/>
    <mergeCell ref="J35:K35"/>
    <mergeCell ref="J39:K39"/>
    <mergeCell ref="J40:K40"/>
    <mergeCell ref="J41:K41"/>
    <mergeCell ref="J45:K45"/>
    <mergeCell ref="J46:K46"/>
    <mergeCell ref="J47:K47"/>
    <mergeCell ref="F47:G47"/>
    <mergeCell ref="F51:G51"/>
    <mergeCell ref="F52:G52"/>
    <mergeCell ref="F53:G53"/>
    <mergeCell ref="F57:G57"/>
    <mergeCell ref="F58:G58"/>
    <mergeCell ref="B58:C58"/>
    <mergeCell ref="B59:C59"/>
    <mergeCell ref="F33:G33"/>
    <mergeCell ref="F34:G34"/>
    <mergeCell ref="F35:G35"/>
    <mergeCell ref="F39:G39"/>
    <mergeCell ref="F40:G40"/>
    <mergeCell ref="F41:G41"/>
    <mergeCell ref="F45:G45"/>
    <mergeCell ref="F46:G46"/>
    <mergeCell ref="B46:C46"/>
    <mergeCell ref="B47:C47"/>
    <mergeCell ref="B51:C51"/>
    <mergeCell ref="B52:C52"/>
    <mergeCell ref="B53:C53"/>
    <mergeCell ref="B57:C57"/>
    <mergeCell ref="B34:C34"/>
    <mergeCell ref="B35:C35"/>
    <mergeCell ref="B39:C39"/>
    <mergeCell ref="B40:C40"/>
    <mergeCell ref="B41:C41"/>
    <mergeCell ref="B45:C45"/>
    <mergeCell ref="J28:K28"/>
    <mergeCell ref="J29:K29"/>
    <mergeCell ref="B33:C33"/>
    <mergeCell ref="B27:C27"/>
    <mergeCell ref="B28:C28"/>
    <mergeCell ref="B29:C29"/>
    <mergeCell ref="F28:G28"/>
    <mergeCell ref="F29:G29"/>
    <mergeCell ref="J4:K4"/>
    <mergeCell ref="J5:K5"/>
    <mergeCell ref="J6:K6"/>
    <mergeCell ref="J10:K10"/>
    <mergeCell ref="J18:K18"/>
    <mergeCell ref="J22:K22"/>
    <mergeCell ref="F23:G23"/>
    <mergeCell ref="F24:G24"/>
    <mergeCell ref="F27:G27"/>
    <mergeCell ref="J11:K11"/>
    <mergeCell ref="J12:K12"/>
    <mergeCell ref="J16:K16"/>
    <mergeCell ref="J17:K17"/>
    <mergeCell ref="J23:K23"/>
    <mergeCell ref="J24:K24"/>
    <mergeCell ref="J27:K27"/>
    <mergeCell ref="F18:G18"/>
    <mergeCell ref="F4:G4"/>
    <mergeCell ref="F5:G5"/>
    <mergeCell ref="F6:G6"/>
    <mergeCell ref="F10:G10"/>
    <mergeCell ref="F22:G22"/>
    <mergeCell ref="B24:C24"/>
    <mergeCell ref="B11:C11"/>
    <mergeCell ref="B12:C12"/>
    <mergeCell ref="B16:C16"/>
    <mergeCell ref="B17:C17"/>
    <mergeCell ref="F11:G11"/>
    <mergeCell ref="F12:G12"/>
    <mergeCell ref="F16:G16"/>
    <mergeCell ref="B18:C18"/>
    <mergeCell ref="F17:G17"/>
    <mergeCell ref="B4:C4"/>
    <mergeCell ref="B5:C5"/>
    <mergeCell ref="B6:C6"/>
    <mergeCell ref="B10:C10"/>
    <mergeCell ref="B22:C22"/>
    <mergeCell ref="B23:C23"/>
  </mergeCells>
  <printOptions/>
  <pageMargins left="0.25" right="0.19" top="0.5" bottom="0"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4:Q34"/>
  <sheetViews>
    <sheetView zoomScale="80" zoomScaleNormal="80" zoomScalePageLayoutView="0" workbookViewId="0" topLeftCell="A1">
      <selection activeCell="C32" sqref="C32"/>
    </sheetView>
  </sheetViews>
  <sheetFormatPr defaultColWidth="9.140625" defaultRowHeight="12.75"/>
  <cols>
    <col min="4" max="4" width="6.140625" style="0" customWidth="1"/>
    <col min="6" max="6" width="2.57421875" style="28" customWidth="1"/>
    <col min="8" max="8" width="6.140625" style="0" customWidth="1"/>
    <col min="13" max="13" width="5.140625" style="0" customWidth="1"/>
    <col min="14" max="14" width="11.00390625" style="0" customWidth="1"/>
    <col min="15" max="15" width="2.57421875" style="28" customWidth="1"/>
    <col min="16" max="16" width="12.28125" style="0" customWidth="1"/>
  </cols>
  <sheetData>
    <row r="1" ht="12.75"/>
    <row r="2" ht="12.75"/>
    <row r="3" ht="13.5" thickBot="1"/>
    <row r="4" spans="2:17" ht="13.5" thickTop="1">
      <c r="B4" s="29"/>
      <c r="C4" s="30"/>
      <c r="D4" s="30"/>
      <c r="E4" s="30"/>
      <c r="F4" s="31"/>
      <c r="G4" s="30"/>
      <c r="H4" s="30"/>
      <c r="I4" s="30"/>
      <c r="J4" s="30"/>
      <c r="K4" s="30"/>
      <c r="L4" s="30"/>
      <c r="M4" s="30"/>
      <c r="N4" s="30"/>
      <c r="O4" s="31"/>
      <c r="P4" s="30"/>
      <c r="Q4" s="32"/>
    </row>
    <row r="5" spans="2:17" ht="12.75">
      <c r="B5" s="33"/>
      <c r="C5" s="34"/>
      <c r="D5" s="34"/>
      <c r="E5" s="35" t="s">
        <v>27</v>
      </c>
      <c r="F5" s="36"/>
      <c r="G5" s="37" t="s">
        <v>28</v>
      </c>
      <c r="H5" s="38"/>
      <c r="I5" s="38"/>
      <c r="J5" s="38"/>
      <c r="K5" s="38"/>
      <c r="L5" s="38"/>
      <c r="M5" s="38"/>
      <c r="N5" s="35" t="s">
        <v>29</v>
      </c>
      <c r="O5" s="36"/>
      <c r="P5" s="37" t="s">
        <v>30</v>
      </c>
      <c r="Q5" s="39"/>
    </row>
    <row r="6" spans="2:17" ht="12.75">
      <c r="B6" s="33"/>
      <c r="C6" s="34"/>
      <c r="D6" s="34"/>
      <c r="E6" s="179" t="s">
        <v>31</v>
      </c>
      <c r="F6" s="179"/>
      <c r="G6" s="179"/>
      <c r="H6" s="34"/>
      <c r="I6" s="179" t="s">
        <v>32</v>
      </c>
      <c r="J6" s="179"/>
      <c r="K6" s="179"/>
      <c r="L6" s="34"/>
      <c r="M6" s="34"/>
      <c r="N6" s="34"/>
      <c r="O6" s="41"/>
      <c r="P6" s="34"/>
      <c r="Q6" s="39"/>
    </row>
    <row r="7" spans="2:17" ht="12.75">
      <c r="B7" s="33"/>
      <c r="C7" s="34"/>
      <c r="D7" s="34"/>
      <c r="E7" s="40" t="s">
        <v>33</v>
      </c>
      <c r="F7" s="42"/>
      <c r="G7" s="40" t="s">
        <v>34</v>
      </c>
      <c r="H7" s="34"/>
      <c r="I7" s="34"/>
      <c r="J7" s="34"/>
      <c r="K7" s="34"/>
      <c r="L7" s="34"/>
      <c r="M7" s="34"/>
      <c r="N7" s="179" t="s">
        <v>35</v>
      </c>
      <c r="O7" s="179"/>
      <c r="P7" s="179"/>
      <c r="Q7" s="39"/>
    </row>
    <row r="8" spans="2:17" ht="12.75">
      <c r="B8" s="33"/>
      <c r="C8" s="40" t="s">
        <v>36</v>
      </c>
      <c r="D8" s="34"/>
      <c r="E8" s="40" t="s">
        <v>37</v>
      </c>
      <c r="F8" s="42"/>
      <c r="G8" s="40" t="s">
        <v>38</v>
      </c>
      <c r="H8" s="34"/>
      <c r="I8" s="40" t="s">
        <v>39</v>
      </c>
      <c r="J8" s="40" t="s">
        <v>39</v>
      </c>
      <c r="K8" s="40" t="s">
        <v>40</v>
      </c>
      <c r="L8" s="40" t="s">
        <v>41</v>
      </c>
      <c r="M8" s="34"/>
      <c r="N8" s="179" t="s">
        <v>42</v>
      </c>
      <c r="O8" s="179"/>
      <c r="P8" s="179"/>
      <c r="Q8" s="39"/>
    </row>
    <row r="9" spans="2:17" ht="12.75">
      <c r="B9" s="33"/>
      <c r="C9" s="40" t="s">
        <v>43</v>
      </c>
      <c r="D9" s="34"/>
      <c r="E9" s="43">
        <v>10</v>
      </c>
      <c r="F9" s="44"/>
      <c r="G9" s="43">
        <v>0</v>
      </c>
      <c r="H9" s="34"/>
      <c r="I9" s="40" t="s">
        <v>44</v>
      </c>
      <c r="J9" s="40" t="s">
        <v>43</v>
      </c>
      <c r="K9" s="40" t="s">
        <v>43</v>
      </c>
      <c r="L9" s="43">
        <v>80</v>
      </c>
      <c r="M9" s="34"/>
      <c r="N9" s="34"/>
      <c r="O9" s="41"/>
      <c r="P9" s="34"/>
      <c r="Q9" s="39"/>
    </row>
    <row r="10" spans="2:17" ht="12.75">
      <c r="B10" s="33"/>
      <c r="C10" s="34"/>
      <c r="D10" s="34"/>
      <c r="E10" s="40"/>
      <c r="F10" s="42"/>
      <c r="G10" s="40"/>
      <c r="H10" s="34"/>
      <c r="I10" s="40"/>
      <c r="J10" s="40"/>
      <c r="K10" s="34"/>
      <c r="L10" s="34"/>
      <c r="M10" s="34"/>
      <c r="N10" s="34"/>
      <c r="O10" s="41"/>
      <c r="P10" s="34"/>
      <c r="Q10" s="39"/>
    </row>
    <row r="11" spans="2:17" ht="12.75">
      <c r="B11" s="33"/>
      <c r="C11" s="34">
        <v>200</v>
      </c>
      <c r="D11" s="34"/>
      <c r="E11" s="45">
        <f>C11*E9</f>
        <v>2000</v>
      </c>
      <c r="F11" s="42"/>
      <c r="G11" s="46">
        <f>C11*G9/100</f>
        <v>0</v>
      </c>
      <c r="H11" s="34"/>
      <c r="I11" s="40">
        <v>2</v>
      </c>
      <c r="J11" s="40">
        <f>C11*I11/100</f>
        <v>4</v>
      </c>
      <c r="K11" s="47">
        <f>J11/L9*100</f>
        <v>5</v>
      </c>
      <c r="L11" s="34"/>
      <c r="M11" s="34"/>
      <c r="N11" s="48">
        <f>E11*2000/K11/1000</f>
        <v>800</v>
      </c>
      <c r="O11" s="49"/>
      <c r="P11" s="50">
        <f>G11*2000/K11/1000</f>
        <v>0</v>
      </c>
      <c r="Q11" s="39"/>
    </row>
    <row r="12" spans="2:17" ht="12.75">
      <c r="B12" s="33"/>
      <c r="C12" s="34"/>
      <c r="D12" s="34"/>
      <c r="E12" s="45"/>
      <c r="F12" s="42"/>
      <c r="G12" s="46"/>
      <c r="H12" s="34"/>
      <c r="I12" s="40">
        <v>3</v>
      </c>
      <c r="J12" s="40">
        <f>C11*I12/100</f>
        <v>6</v>
      </c>
      <c r="K12" s="47">
        <f>J12/L9*100</f>
        <v>7.5</v>
      </c>
      <c r="L12" s="34"/>
      <c r="M12" s="34"/>
      <c r="N12" s="48">
        <f>E11*2000/K12/1000</f>
        <v>533.3333333333334</v>
      </c>
      <c r="O12" s="49"/>
      <c r="P12" s="50">
        <f>G11*2000/K12/1000</f>
        <v>0</v>
      </c>
      <c r="Q12" s="39"/>
    </row>
    <row r="13" spans="2:17" ht="12.75">
      <c r="B13" s="33"/>
      <c r="C13" s="34"/>
      <c r="D13" s="34"/>
      <c r="E13" s="45"/>
      <c r="F13" s="42"/>
      <c r="G13" s="46"/>
      <c r="H13" s="34"/>
      <c r="I13" s="40">
        <v>4</v>
      </c>
      <c r="J13" s="40">
        <f>C11*I13/100</f>
        <v>8</v>
      </c>
      <c r="K13" s="47">
        <f>J13/L9*100</f>
        <v>10</v>
      </c>
      <c r="L13" s="34"/>
      <c r="M13" s="34"/>
      <c r="N13" s="48">
        <f>E11*2000/K13/1000</f>
        <v>400</v>
      </c>
      <c r="O13" s="49"/>
      <c r="P13" s="50">
        <f>G11*2000/K13/1000</f>
        <v>0</v>
      </c>
      <c r="Q13" s="39"/>
    </row>
    <row r="14" spans="2:17" ht="12.75">
      <c r="B14" s="33"/>
      <c r="C14" s="34"/>
      <c r="D14" s="34"/>
      <c r="E14" s="45"/>
      <c r="F14" s="42"/>
      <c r="G14" s="46"/>
      <c r="H14" s="34"/>
      <c r="I14" s="40"/>
      <c r="J14" s="40"/>
      <c r="K14" s="47"/>
      <c r="L14" s="34"/>
      <c r="M14" s="34"/>
      <c r="N14" s="48"/>
      <c r="O14" s="49"/>
      <c r="P14" s="50"/>
      <c r="Q14" s="39"/>
    </row>
    <row r="15" spans="2:17" ht="12.75">
      <c r="B15" s="33"/>
      <c r="C15" s="34">
        <v>400</v>
      </c>
      <c r="D15" s="40"/>
      <c r="E15" s="45">
        <f>C15*E9</f>
        <v>4000</v>
      </c>
      <c r="F15" s="42"/>
      <c r="G15" s="46">
        <f>C15*G9/100</f>
        <v>0</v>
      </c>
      <c r="H15" s="34"/>
      <c r="I15" s="40">
        <v>2</v>
      </c>
      <c r="J15" s="40">
        <f>C15*I15/100</f>
        <v>8</v>
      </c>
      <c r="K15" s="47">
        <f>J15/L9*100</f>
        <v>10</v>
      </c>
      <c r="L15" s="34"/>
      <c r="M15" s="34"/>
      <c r="N15" s="48">
        <f>E15*2000/K15/1000</f>
        <v>800</v>
      </c>
      <c r="O15" s="49"/>
      <c r="P15" s="50">
        <f>G15*2000/K15/1000</f>
        <v>0</v>
      </c>
      <c r="Q15" s="39"/>
    </row>
    <row r="16" spans="2:17" ht="12.75">
      <c r="B16" s="33"/>
      <c r="C16" s="34"/>
      <c r="D16" s="34"/>
      <c r="E16" s="45"/>
      <c r="F16" s="42"/>
      <c r="G16" s="46"/>
      <c r="H16" s="34"/>
      <c r="I16" s="40">
        <v>3</v>
      </c>
      <c r="J16" s="40">
        <f>C15*I16/100</f>
        <v>12</v>
      </c>
      <c r="K16" s="47">
        <f>J16/L9*100</f>
        <v>15</v>
      </c>
      <c r="L16" s="34"/>
      <c r="M16" s="34"/>
      <c r="N16" s="48">
        <f>E15*2000/K16/1000</f>
        <v>533.3333333333334</v>
      </c>
      <c r="O16" s="49"/>
      <c r="P16" s="50">
        <f>G15*2000/K16/1000</f>
        <v>0</v>
      </c>
      <c r="Q16" s="39"/>
    </row>
    <row r="17" spans="2:17" ht="12.75">
      <c r="B17" s="33"/>
      <c r="C17" s="34"/>
      <c r="D17" s="34"/>
      <c r="E17" s="45"/>
      <c r="F17" s="42"/>
      <c r="G17" s="46"/>
      <c r="H17" s="34"/>
      <c r="I17" s="40">
        <v>4</v>
      </c>
      <c r="J17" s="40">
        <f>C15*I17/100</f>
        <v>16</v>
      </c>
      <c r="K17" s="47">
        <f>J17/L9*100</f>
        <v>20</v>
      </c>
      <c r="L17" s="34"/>
      <c r="M17" s="34"/>
      <c r="N17" s="48">
        <f>E15*2000/K17/1000</f>
        <v>400</v>
      </c>
      <c r="O17" s="49"/>
      <c r="P17" s="50">
        <f>G15*2000/K17/1000</f>
        <v>0</v>
      </c>
      <c r="Q17" s="39"/>
    </row>
    <row r="18" spans="2:17" ht="12.75">
      <c r="B18" s="33"/>
      <c r="C18" s="34"/>
      <c r="D18" s="34"/>
      <c r="E18" s="45"/>
      <c r="F18" s="42"/>
      <c r="G18" s="46"/>
      <c r="H18" s="34"/>
      <c r="I18" s="40"/>
      <c r="J18" s="40"/>
      <c r="K18" s="47"/>
      <c r="L18" s="40"/>
      <c r="M18" s="34"/>
      <c r="N18" s="48"/>
      <c r="O18" s="49"/>
      <c r="P18" s="50"/>
      <c r="Q18" s="39"/>
    </row>
    <row r="19" spans="2:17" ht="12.75">
      <c r="B19" s="33"/>
      <c r="C19" s="34">
        <v>600</v>
      </c>
      <c r="D19" s="34"/>
      <c r="E19" s="45">
        <f>C19*E9</f>
        <v>6000</v>
      </c>
      <c r="F19" s="42"/>
      <c r="G19" s="46">
        <f>C19*G9/100</f>
        <v>0</v>
      </c>
      <c r="H19" s="34"/>
      <c r="I19" s="40">
        <v>2</v>
      </c>
      <c r="J19" s="40">
        <f>C19*I19/100</f>
        <v>12</v>
      </c>
      <c r="K19" s="47">
        <f>J19/L9*100</f>
        <v>15</v>
      </c>
      <c r="L19" s="34"/>
      <c r="M19" s="34"/>
      <c r="N19" s="48">
        <f>E19*2000/K19/1000</f>
        <v>800</v>
      </c>
      <c r="O19" s="49"/>
      <c r="P19" s="50">
        <f>G19*2000/K19/1000</f>
        <v>0</v>
      </c>
      <c r="Q19" s="39"/>
    </row>
    <row r="20" spans="2:17" ht="12.75">
      <c r="B20" s="33"/>
      <c r="C20" s="34"/>
      <c r="D20" s="34"/>
      <c r="E20" s="45"/>
      <c r="F20" s="42"/>
      <c r="G20" s="46"/>
      <c r="H20" s="34"/>
      <c r="I20" s="40">
        <v>3</v>
      </c>
      <c r="J20" s="40">
        <f>C19*I20/100</f>
        <v>18</v>
      </c>
      <c r="K20" s="47">
        <f>J20/L9*100</f>
        <v>22.5</v>
      </c>
      <c r="L20" s="34"/>
      <c r="M20" s="34"/>
      <c r="N20" s="48">
        <f>E19*2000/K20/1000</f>
        <v>533.3333333333334</v>
      </c>
      <c r="O20" s="49"/>
      <c r="P20" s="50">
        <f>G19*2000/K20/1000</f>
        <v>0</v>
      </c>
      <c r="Q20" s="39"/>
    </row>
    <row r="21" spans="2:17" ht="12.75">
      <c r="B21" s="33"/>
      <c r="C21" s="34"/>
      <c r="D21" s="34"/>
      <c r="E21" s="45"/>
      <c r="F21" s="42"/>
      <c r="G21" s="46"/>
      <c r="H21" s="34"/>
      <c r="I21" s="40">
        <v>4</v>
      </c>
      <c r="J21" s="40">
        <f>C19*I21/100</f>
        <v>24</v>
      </c>
      <c r="K21" s="47">
        <f>J21/L9*100</f>
        <v>30</v>
      </c>
      <c r="L21" s="34"/>
      <c r="M21" s="34"/>
      <c r="N21" s="48">
        <f>E19*2000/K21/1000</f>
        <v>400</v>
      </c>
      <c r="O21" s="49"/>
      <c r="P21" s="50">
        <f>G19*2000/K21/1000</f>
        <v>0</v>
      </c>
      <c r="Q21" s="39"/>
    </row>
    <row r="22" spans="2:17" ht="12.75">
      <c r="B22" s="33"/>
      <c r="C22" s="34"/>
      <c r="D22" s="34"/>
      <c r="E22" s="45"/>
      <c r="F22" s="42"/>
      <c r="G22" s="46"/>
      <c r="H22" s="34"/>
      <c r="I22" s="40"/>
      <c r="J22" s="40"/>
      <c r="K22" s="47"/>
      <c r="L22" s="34"/>
      <c r="M22" s="34"/>
      <c r="N22" s="48"/>
      <c r="O22" s="49"/>
      <c r="P22" s="50"/>
      <c r="Q22" s="39"/>
    </row>
    <row r="23" spans="2:17" ht="12.75">
      <c r="B23" s="33"/>
      <c r="C23" s="34">
        <v>800</v>
      </c>
      <c r="D23" s="34"/>
      <c r="E23" s="45">
        <f>C23*E9</f>
        <v>8000</v>
      </c>
      <c r="F23" s="42"/>
      <c r="G23" s="46">
        <f>C23*G9/100</f>
        <v>0</v>
      </c>
      <c r="H23" s="34"/>
      <c r="I23" s="40">
        <v>2</v>
      </c>
      <c r="J23" s="40">
        <f>C23*I23/100</f>
        <v>16</v>
      </c>
      <c r="K23" s="47">
        <f>J23/L9*100</f>
        <v>20</v>
      </c>
      <c r="L23" s="34"/>
      <c r="M23" s="34"/>
      <c r="N23" s="48">
        <f>E23*2000/K23/1000</f>
        <v>800</v>
      </c>
      <c r="O23" s="49"/>
      <c r="P23" s="50">
        <f>G23*2000/K23/1000</f>
        <v>0</v>
      </c>
      <c r="Q23" s="39"/>
    </row>
    <row r="24" spans="2:17" ht="12.75">
      <c r="B24" s="33"/>
      <c r="C24" s="34"/>
      <c r="D24" s="34"/>
      <c r="E24" s="45"/>
      <c r="F24" s="42"/>
      <c r="G24" s="46"/>
      <c r="H24" s="34"/>
      <c r="I24" s="40">
        <v>3</v>
      </c>
      <c r="J24" s="40">
        <f>C23*I24/100</f>
        <v>24</v>
      </c>
      <c r="K24" s="47">
        <f>J24/L9*100</f>
        <v>30</v>
      </c>
      <c r="L24" s="34"/>
      <c r="M24" s="34"/>
      <c r="N24" s="48">
        <f>E23*2000/K24/1000</f>
        <v>533.3333333333334</v>
      </c>
      <c r="O24" s="49"/>
      <c r="P24" s="50">
        <f>G23*2000/K24/1000</f>
        <v>0</v>
      </c>
      <c r="Q24" s="39"/>
    </row>
    <row r="25" spans="2:17" ht="12.75">
      <c r="B25" s="33"/>
      <c r="C25" s="34"/>
      <c r="D25" s="34"/>
      <c r="E25" s="45"/>
      <c r="F25" s="42"/>
      <c r="G25" s="46"/>
      <c r="H25" s="34"/>
      <c r="I25" s="40">
        <v>4</v>
      </c>
      <c r="J25" s="40">
        <f>C23*I25/100</f>
        <v>32</v>
      </c>
      <c r="K25" s="47">
        <f>J25/L9*100</f>
        <v>40</v>
      </c>
      <c r="L25" s="34"/>
      <c r="M25" s="34"/>
      <c r="N25" s="48">
        <f>E23*2000/K25/1000</f>
        <v>400</v>
      </c>
      <c r="O25" s="49"/>
      <c r="P25" s="50">
        <f>G23*2000/K25/1000</f>
        <v>0</v>
      </c>
      <c r="Q25" s="39"/>
    </row>
    <row r="26" spans="2:17" ht="12.75">
      <c r="B26" s="33"/>
      <c r="C26" s="34"/>
      <c r="D26" s="34"/>
      <c r="E26" s="45"/>
      <c r="F26" s="42"/>
      <c r="G26" s="46"/>
      <c r="H26" s="34"/>
      <c r="I26" s="40"/>
      <c r="J26" s="40"/>
      <c r="K26" s="47"/>
      <c r="L26" s="34"/>
      <c r="M26" s="34"/>
      <c r="N26" s="48"/>
      <c r="O26" s="49"/>
      <c r="P26" s="50"/>
      <c r="Q26" s="39"/>
    </row>
    <row r="27" spans="2:17" ht="12.75">
      <c r="B27" s="33"/>
      <c r="C27" s="34">
        <v>1000</v>
      </c>
      <c r="D27" s="34"/>
      <c r="E27" s="45">
        <f>C27*E9</f>
        <v>10000</v>
      </c>
      <c r="F27" s="42"/>
      <c r="G27" s="46">
        <f>C27*G9/100</f>
        <v>0</v>
      </c>
      <c r="H27" s="34"/>
      <c r="I27" s="40">
        <v>2</v>
      </c>
      <c r="J27" s="40">
        <f>C27*I27/100</f>
        <v>20</v>
      </c>
      <c r="K27" s="47">
        <f>J27/L9*100</f>
        <v>25</v>
      </c>
      <c r="L27" s="34"/>
      <c r="M27" s="34"/>
      <c r="N27" s="48">
        <f>E27*2000/K27/1000</f>
        <v>800</v>
      </c>
      <c r="O27" s="49"/>
      <c r="P27" s="50">
        <f>G27*2000/K27/1000</f>
        <v>0</v>
      </c>
      <c r="Q27" s="39"/>
    </row>
    <row r="28" spans="2:17" ht="12.75">
      <c r="B28" s="33"/>
      <c r="C28" s="34"/>
      <c r="D28" s="34"/>
      <c r="E28" s="51"/>
      <c r="F28" s="41"/>
      <c r="G28" s="52"/>
      <c r="H28" s="34"/>
      <c r="I28" s="40">
        <v>3</v>
      </c>
      <c r="J28" s="40">
        <f>C27*I28/100</f>
        <v>30</v>
      </c>
      <c r="K28" s="47">
        <f>J28/L9*100</f>
        <v>37.5</v>
      </c>
      <c r="L28" s="34"/>
      <c r="M28" s="34"/>
      <c r="N28" s="48">
        <f>E27*2000/K28/1000</f>
        <v>533.3333333333334</v>
      </c>
      <c r="O28" s="49"/>
      <c r="P28" s="50">
        <f>G27*2000/K28/1000</f>
        <v>0</v>
      </c>
      <c r="Q28" s="39"/>
    </row>
    <row r="29" spans="2:17" ht="12.75">
      <c r="B29" s="33"/>
      <c r="C29" s="34"/>
      <c r="D29" s="34"/>
      <c r="E29" s="51"/>
      <c r="F29" s="41"/>
      <c r="G29" s="52"/>
      <c r="H29" s="34"/>
      <c r="I29" s="40">
        <v>4</v>
      </c>
      <c r="J29" s="40">
        <f>C27*I29/100</f>
        <v>40</v>
      </c>
      <c r="K29" s="47">
        <f>J29/L9*100</f>
        <v>50</v>
      </c>
      <c r="L29" s="34"/>
      <c r="M29" s="34"/>
      <c r="N29" s="48">
        <f>E27*2000/K29/1000</f>
        <v>400</v>
      </c>
      <c r="O29" s="49"/>
      <c r="P29" s="50">
        <f>G27*2000/K29/1000</f>
        <v>0</v>
      </c>
      <c r="Q29" s="39"/>
    </row>
    <row r="30" spans="2:17" ht="12.75">
      <c r="B30" s="33"/>
      <c r="C30" s="34"/>
      <c r="D30" s="34"/>
      <c r="E30" s="51"/>
      <c r="F30" s="41"/>
      <c r="G30" s="52"/>
      <c r="H30" s="34"/>
      <c r="I30" s="34"/>
      <c r="J30" s="34"/>
      <c r="K30" s="34"/>
      <c r="L30" s="34"/>
      <c r="M30" s="34"/>
      <c r="N30" s="48"/>
      <c r="O30" s="49"/>
      <c r="P30" s="46"/>
      <c r="Q30" s="39"/>
    </row>
    <row r="31" spans="2:17" ht="12.75">
      <c r="B31" s="33"/>
      <c r="C31" s="34"/>
      <c r="D31" s="34"/>
      <c r="E31" s="51"/>
      <c r="F31" s="41"/>
      <c r="G31" s="52"/>
      <c r="H31" s="34"/>
      <c r="I31" s="34"/>
      <c r="J31" s="34"/>
      <c r="K31" s="34"/>
      <c r="L31" s="34"/>
      <c r="M31" s="34"/>
      <c r="N31" s="48"/>
      <c r="O31" s="49"/>
      <c r="P31" s="46"/>
      <c r="Q31" s="39"/>
    </row>
    <row r="32" spans="2:17" ht="12.75">
      <c r="B32" s="33"/>
      <c r="C32" s="53">
        <v>400</v>
      </c>
      <c r="D32" s="34"/>
      <c r="E32" s="45">
        <f>C32*E9</f>
        <v>4000</v>
      </c>
      <c r="F32" s="42"/>
      <c r="G32" s="46">
        <f>C32*G9/100</f>
        <v>0</v>
      </c>
      <c r="H32" s="34"/>
      <c r="I32" s="43">
        <v>3</v>
      </c>
      <c r="J32" s="40">
        <f>C32*I32/100</f>
        <v>12</v>
      </c>
      <c r="K32" s="47">
        <f>J32/L9*100</f>
        <v>15</v>
      </c>
      <c r="L32" s="34"/>
      <c r="M32" s="34"/>
      <c r="N32" s="48">
        <f>E32*2000/K32/1000</f>
        <v>533.3333333333334</v>
      </c>
      <c r="O32" s="49"/>
      <c r="P32" s="50">
        <f>G32*2000/K32/1000</f>
        <v>0</v>
      </c>
      <c r="Q32" s="39"/>
    </row>
    <row r="33" spans="2:17" ht="12.75">
      <c r="B33" s="33"/>
      <c r="C33" s="34"/>
      <c r="D33" s="34"/>
      <c r="E33" s="34" t="s">
        <v>45</v>
      </c>
      <c r="F33" s="41"/>
      <c r="G33" s="34"/>
      <c r="H33" s="34"/>
      <c r="I33" s="34"/>
      <c r="J33" s="34"/>
      <c r="K33" s="34"/>
      <c r="L33" s="34"/>
      <c r="M33" s="34"/>
      <c r="N33" s="34"/>
      <c r="O33" s="41"/>
      <c r="P33" s="34"/>
      <c r="Q33" s="39"/>
    </row>
    <row r="34" spans="2:17" ht="13.5" thickBot="1">
      <c r="B34" s="54"/>
      <c r="C34" s="55"/>
      <c r="D34" s="55"/>
      <c r="E34" s="55"/>
      <c r="F34" s="58"/>
      <c r="G34" s="55"/>
      <c r="H34" s="55"/>
      <c r="I34" s="55"/>
      <c r="J34" s="55"/>
      <c r="K34" s="55"/>
      <c r="L34" s="55"/>
      <c r="M34" s="55"/>
      <c r="N34" s="55"/>
      <c r="O34" s="58"/>
      <c r="P34" s="55"/>
      <c r="Q34" s="59"/>
    </row>
    <row r="35" ht="13.5" thickTop="1"/>
  </sheetData>
  <sheetProtection/>
  <mergeCells count="4">
    <mergeCell ref="E6:G6"/>
    <mergeCell ref="I6:K6"/>
    <mergeCell ref="N7:P7"/>
    <mergeCell ref="N8:P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mark brey</dc:creator>
  <cp:keywords/>
  <dc:description/>
  <cp:lastModifiedBy>Bartley, Heather</cp:lastModifiedBy>
  <cp:lastPrinted>2016-12-21T17:28:17Z</cp:lastPrinted>
  <dcterms:created xsi:type="dcterms:W3CDTF">2004-01-14T21:01:10Z</dcterms:created>
  <dcterms:modified xsi:type="dcterms:W3CDTF">2017-02-13T21:21:32Z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bure">
    <vt:lpwstr>ACM</vt:lpwstr>
  </property>
  <property fmtid="{D5CDD505-2E9C-101B-9397-08002B2CF9AE}" pid="4" name=".divisi">
    <vt:lpwstr>3</vt:lpwstr>
  </property>
  <property fmtid="{D5CDD505-2E9C-101B-9397-08002B2CF9AE}" pid="5" name=".globalNavigati">
    <vt:lpwstr>4</vt:lpwstr>
  </property>
  <property fmtid="{D5CDD505-2E9C-101B-9397-08002B2CF9AE}" pid="6" name=".progr">
    <vt:lpwstr>Feed</vt:lpwstr>
  </property>
</Properties>
</file>